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3/YE 2023/3. Extract FS/"/>
    </mc:Choice>
  </mc:AlternateContent>
  <xr:revisionPtr revIDLastSave="395" documentId="13_ncr:1_{DA0707DA-9DD4-435A-B360-47C27F053D8F}" xr6:coauthVersionLast="47" xr6:coauthVersionMax="47" xr10:uidLastSave="{55D6934D-AD60-4740-A386-2F967389B95A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RAPORTARE PE SEGMENTE" sheetId="17" r:id="rId6"/>
  </sheets>
  <externalReferences>
    <externalReference r:id="rId7"/>
  </externalReferences>
  <definedNames>
    <definedName name="_Hlk64274243" localSheetId="2">SOFP!$A$47</definedName>
    <definedName name="_Hlk64274250" localSheetId="2">SOFP!$A$49</definedName>
    <definedName name="_Hlk64274258" localSheetId="2">SOFP!$A$57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3" i="17" l="1"/>
  <c r="F72" i="17"/>
  <c r="F69" i="17"/>
  <c r="F68" i="17"/>
  <c r="F66" i="17"/>
  <c r="F64" i="17"/>
  <c r="F63" i="17"/>
  <c r="E61" i="17"/>
  <c r="D61" i="17"/>
  <c r="C61" i="17"/>
  <c r="B61" i="17"/>
  <c r="F60" i="17"/>
  <c r="F59" i="17"/>
  <c r="F58" i="17"/>
  <c r="F57" i="17"/>
  <c r="F56" i="17"/>
  <c r="F55" i="17"/>
  <c r="F54" i="17"/>
  <c r="F53" i="17"/>
  <c r="F52" i="17"/>
  <c r="F51" i="17"/>
  <c r="F50" i="17"/>
  <c r="F49" i="17"/>
  <c r="F48" i="17"/>
  <c r="F47" i="17"/>
  <c r="F45" i="17"/>
  <c r="F44" i="17"/>
  <c r="G39" i="17"/>
  <c r="G36" i="17"/>
  <c r="G35" i="17"/>
  <c r="G33" i="17"/>
  <c r="G31" i="17"/>
  <c r="G30" i="17"/>
  <c r="F28" i="17"/>
  <c r="E28" i="17"/>
  <c r="D28" i="17"/>
  <c r="C28" i="17"/>
  <c r="B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A1" i="17"/>
  <c r="D56" i="14"/>
  <c r="C52" i="14"/>
  <c r="C56" i="14" s="1"/>
  <c r="D44" i="14"/>
  <c r="C44" i="14"/>
  <c r="D11" i="14"/>
  <c r="D30" i="14" s="1"/>
  <c r="D34" i="14" s="1"/>
  <c r="C11" i="14"/>
  <c r="C30" i="14" s="1"/>
  <c r="C34" i="14" s="1"/>
  <c r="G28" i="17" l="1"/>
  <c r="F61" i="17"/>
  <c r="D58" i="14"/>
  <c r="D62" i="14" s="1"/>
  <c r="C58" i="14"/>
  <c r="C62" i="14" s="1"/>
  <c r="J31" i="13" l="1"/>
  <c r="J30" i="13"/>
  <c r="J29" i="13"/>
  <c r="J28" i="13"/>
  <c r="J25" i="13"/>
  <c r="J24" i="13"/>
  <c r="J23" i="13"/>
  <c r="J21" i="13"/>
  <c r="J20" i="13"/>
  <c r="J19" i="13"/>
  <c r="J18" i="13"/>
  <c r="J17" i="13"/>
  <c r="J16" i="13"/>
  <c r="J13" i="13"/>
  <c r="J12" i="13"/>
  <c r="J11" i="13"/>
  <c r="J10" i="13"/>
  <c r="I21" i="13"/>
  <c r="H21" i="13"/>
  <c r="G21" i="13"/>
  <c r="F21" i="13"/>
  <c r="E21" i="13"/>
  <c r="D21" i="13"/>
  <c r="C21" i="13"/>
  <c r="C60" i="16" l="1"/>
  <c r="D60" i="16"/>
  <c r="C55" i="16"/>
  <c r="D55" i="16"/>
  <c r="C48" i="16"/>
  <c r="I13" i="13"/>
  <c r="H13" i="13"/>
  <c r="G13" i="13"/>
  <c r="F13" i="13"/>
  <c r="E13" i="13"/>
  <c r="D13" i="13"/>
  <c r="C13" i="13"/>
  <c r="I25" i="13"/>
  <c r="H25" i="13"/>
  <c r="G25" i="13"/>
  <c r="F25" i="13"/>
  <c r="E25" i="13"/>
  <c r="D25" i="13"/>
  <c r="C25" i="13"/>
  <c r="D48" i="16"/>
  <c r="D50" i="11"/>
  <c r="D60" i="11"/>
  <c r="D62" i="11" s="1"/>
  <c r="D31" i="13" l="1"/>
  <c r="I31" i="13"/>
  <c r="C31" i="13"/>
  <c r="E31" i="13"/>
  <c r="F31" i="13"/>
  <c r="G31" i="13"/>
  <c r="H31" i="13"/>
  <c r="C27" i="16"/>
  <c r="C23" i="16"/>
  <c r="C60" i="11"/>
  <c r="C50" i="11"/>
  <c r="C38" i="11"/>
  <c r="C42" i="11" s="1"/>
  <c r="C27" i="11"/>
  <c r="C18" i="11"/>
  <c r="C31" i="16" l="1"/>
  <c r="C35" i="16" s="1"/>
  <c r="C62" i="11"/>
  <c r="C64" i="11" s="1"/>
  <c r="C50" i="16" l="1"/>
  <c r="D38" i="11"/>
  <c r="D42" i="11" s="1"/>
  <c r="D64" i="11" s="1"/>
  <c r="D27" i="11"/>
  <c r="D18" i="11"/>
  <c r="D29" i="11" l="1"/>
  <c r="C29" i="11"/>
  <c r="D27" i="16" l="1"/>
  <c r="D23" i="16"/>
  <c r="D31" i="16" l="1"/>
  <c r="D35" i="16" s="1"/>
  <c r="D50" i="16" l="1"/>
  <c r="A1" i="14"/>
  <c r="A1" i="13"/>
</calcChain>
</file>

<file path=xl/sharedStrings.xml><?xml version="1.0" encoding="utf-8"?>
<sst xmlns="http://schemas.openxmlformats.org/spreadsheetml/2006/main" count="302" uniqueCount="205">
  <si>
    <t xml:space="preserve">          </t>
  </si>
  <si>
    <t>ROCA INDUSTRY HOLDINGROCK1 SA</t>
  </si>
  <si>
    <t>CAPITALURI PROPRII SI DATORII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</si>
  <si>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</si>
  <si>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</si>
  <si>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</si>
  <si>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</si>
  <si>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</si>
  <si>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</si>
  <si>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</si>
  <si>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</si>
  <si>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</si>
  <si>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</si>
  <si>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</si>
  <si>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</si>
  <si>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</si>
  <si>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</si>
  <si>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</si>
  <si>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Numerar și echivalente de numerar</t>
  </si>
  <si>
    <t>Total active</t>
  </si>
  <si>
    <t>Capital si rezerve</t>
  </si>
  <si>
    <t>Prime de emisiune</t>
  </si>
  <si>
    <t>Impozitul pe profit plătit</t>
  </si>
  <si>
    <t>Numerar și echivalente de numerar la începutul exercițiului financiar</t>
  </si>
  <si>
    <t>Efectele variațiilor cursului de schimb asupra numerarului și echivalentelor de numerar</t>
  </si>
  <si>
    <t>Venituri din contracte cu clienții</t>
  </si>
  <si>
    <t>Alte venituri din exploatare</t>
  </si>
  <si>
    <t>Cheltuieli cu materiile prime, consumabilele și mărfurile</t>
  </si>
  <si>
    <t>Cheltuieli cu beneficiile angajaților</t>
  </si>
  <si>
    <t>Costuri de marketing și publicitate</t>
  </si>
  <si>
    <t>Venituri financiare</t>
  </si>
  <si>
    <t>Cheltuieli financiare</t>
  </si>
  <si>
    <t>Pierdere din exploatare</t>
  </si>
  <si>
    <t>Cheltuieli cu impozitul pe profit</t>
  </si>
  <si>
    <t>Interese care nu controlează</t>
  </si>
  <si>
    <t>Alte elemente ale rezultatului global</t>
  </si>
  <si>
    <t>Reevaluarea imobilizărilor corporale, brut</t>
  </si>
  <si>
    <t>Deprecierea fondului comercial</t>
  </si>
  <si>
    <t>Datorii comerciale și alte datorii</t>
  </si>
  <si>
    <t>Fond comercial</t>
  </si>
  <si>
    <t>Alte imobilizări necorporale</t>
  </si>
  <si>
    <t>Stocuri</t>
  </si>
  <si>
    <t>Creanțe comerciale</t>
  </si>
  <si>
    <t>Alte active curente</t>
  </si>
  <si>
    <t>Cheltuieli în avans</t>
  </si>
  <si>
    <t>Numerar restrictionat</t>
  </si>
  <si>
    <t>Rezerva de reevaluare</t>
  </si>
  <si>
    <t>Total rezultat global</t>
  </si>
  <si>
    <t>Dividende</t>
  </si>
  <si>
    <t>Rezerva din reevaluare</t>
  </si>
  <si>
    <t>Alte rezerve</t>
  </si>
  <si>
    <t>Variatia stocurilor de produse finite si a productiei in curs</t>
  </si>
  <si>
    <t>Cheltuieli cu materii prime, consumabile si marfuri</t>
  </si>
  <si>
    <t>Cheltuielile cu beneficiile angajatilor</t>
  </si>
  <si>
    <t>Cheltuieli de marketing si publicitate</t>
  </si>
  <si>
    <t>Cheltuielile cu prestări servicii și utilități</t>
  </si>
  <si>
    <t>Pierdere din derecunoasterea investitiei intr-o entitate asociata</t>
  </si>
  <si>
    <t>31-Dec-22</t>
  </si>
  <si>
    <t>31-Dec-23</t>
  </si>
  <si>
    <t>Elemente care pot fi reclasificate in profit sau pierdere</t>
  </si>
  <si>
    <t>Diferențele de curs valutar</t>
  </si>
  <si>
    <t>Impozitul amânat aferent reevaluării imobilizărilor corporale</t>
  </si>
  <si>
    <t>Total rezultat atribuibil către:</t>
  </si>
  <si>
    <t>Imobilizări corporale</t>
  </si>
  <si>
    <t>Active aferente drepturilor de utilizare</t>
  </si>
  <si>
    <t>Investiții în societăți asociate</t>
  </si>
  <si>
    <t>Alte active imobilizate</t>
  </si>
  <si>
    <t>Datorii privind impozitul pe profitul amânat</t>
  </si>
  <si>
    <t>Numerar net utilizat în activități de investiții</t>
  </si>
  <si>
    <t>Numerar net generat din activități de finanțare</t>
  </si>
  <si>
    <t>(toate sumele sunt exprimate în „RON”, cu excepția cazului în care se specifică altfel)</t>
  </si>
  <si>
    <t>Fibră de sticlă și armături de fibră de sticlă</t>
  </si>
  <si>
    <t>Lacuri, vopseluri și tencuieli decorative</t>
  </si>
  <si>
    <t>Uși pentru clădiri rezidențiale</t>
  </si>
  <si>
    <t>Panouri bordurate și garduri de plasă</t>
  </si>
  <si>
    <t>Venituri</t>
  </si>
  <si>
    <t>Clienți externi</t>
  </si>
  <si>
    <t>Depreciere și amortizare</t>
  </si>
  <si>
    <t>Alte câștiguri/(pierderi) – net</t>
  </si>
  <si>
    <t>Pierdere din reevaluare</t>
  </si>
  <si>
    <t>-</t>
  </si>
  <si>
    <t>Câștig/(pierdere) netă din cursul valutar</t>
  </si>
  <si>
    <t>Pierdere de credit așteptată la creanțe comerciale</t>
  </si>
  <si>
    <t>Altele</t>
  </si>
  <si>
    <t>Cota-parte din rezultatul unei entități asociate</t>
  </si>
  <si>
    <t>Pierdere din entitatea lichidată</t>
  </si>
  <si>
    <t>Profitul/(pierderea) segmentului înainte de impozitare</t>
  </si>
  <si>
    <t>Cheltuieli de capital</t>
  </si>
  <si>
    <t>Tranzacții cu actionarii în calitate de actionari:</t>
  </si>
  <si>
    <t xml:space="preserve">Total capital atribuibil actionarilor Companiei </t>
  </si>
  <si>
    <t>Rezultatul exercițiului financiar</t>
  </si>
  <si>
    <t>Costuri de tranzacție cu emisiunea de acțiuni</t>
  </si>
  <si>
    <t>Impozit achitat pentru dividende intra-grup</t>
  </si>
  <si>
    <t>Rezultatul exercitiului financiar</t>
  </si>
  <si>
    <t>Rezultat
reportat</t>
  </si>
  <si>
    <t>SITUAȚII FINANCIARE CONSOLIDATE PENTRU EXERCIȚIUL FINANCIAR ÎNCHEIAT LA 31 DECEMBRIE 2023</t>
  </si>
  <si>
    <t>ADOPTATE DE UNIUNEA EUROPEANĂ, REVIZUITE</t>
  </si>
  <si>
    <t xml:space="preserve">ÎNTOCMITE ÎN CONFORMITATE CU OMFP NR. 2844/2016 SI STANDARDELE INTERNAȚIONALE DE RAPORTARE FINANCIARĂ  </t>
  </si>
  <si>
    <t>SITUAȚIA CONSOLIDATĂ A REZULTATULUI GLOBAL</t>
  </si>
  <si>
    <t>SITUAȚIA CONSOLIDATĂ A POZITIEI FINANCIARE</t>
  </si>
  <si>
    <t>SITUAȚIA CONSOLIDATĂ A MODIFICARILOR CAPITALULUI PROPRIU</t>
  </si>
  <si>
    <t>SITUAȚIA CONSOLIDATĂ A FLUXURILOR DE NUMERAR</t>
  </si>
  <si>
    <t>RAPORTARE PE SEGMENTE</t>
  </si>
  <si>
    <t>În cazul în care există neconcordanțe sau omisiuni față de sumele prezentate în situațiile financiare consolidate, vor prevala sumele prezentate în situațiile financiare consolidate.</t>
  </si>
  <si>
    <t>*Sumele prezentate sunt extrase din situațiile financiare consolidate pregatite pentru exercitiul financiar încheiat 31 decembrie 2023 („situațiile financiare consolidate”).</t>
  </si>
  <si>
    <t>PENTRU EXERCIȚIUL FINANCIAR ÎNCHEIAT LA 31 DECEMBRIE 2023</t>
  </si>
  <si>
    <t>Depreciere si amortizare</t>
  </si>
  <si>
    <t>Pierdere provenita din entitatea lichidată</t>
  </si>
  <si>
    <t>Rezultat financiar net</t>
  </si>
  <si>
    <t>Cota-parte din pierderea netă a entității asociate,
contabilizate prin metoda punerii în echivalență</t>
  </si>
  <si>
    <t>Rezultat inainte de impozitare</t>
  </si>
  <si>
    <t>Pierdere neta din activitati continue</t>
  </si>
  <si>
    <t>Elemente care nu pot fi reclasificate în contul de profit sau pierdere:</t>
  </si>
  <si>
    <t>Alte elemente ale rezultatului global pentru perioadă, nete</t>
  </si>
  <si>
    <t>Total rezultat global aferent exercitiului financiar</t>
  </si>
  <si>
    <t>-Societatea mamă</t>
  </si>
  <si>
    <t>-Interese care nu controlează</t>
  </si>
  <si>
    <t>Total rezultat global din perioada este atribuibil către:</t>
  </si>
  <si>
    <t>Rezultat pe actiune - de bază și diluat</t>
  </si>
  <si>
    <t>SITUAȚIA CONSOLIDATĂ A POZIȚIEI FINANCIARE</t>
  </si>
  <si>
    <t>Total active curente</t>
  </si>
  <si>
    <t>Capital social</t>
  </si>
  <si>
    <t>Rezultat reportat</t>
  </si>
  <si>
    <t>Total capitaluri atribuibile atribuibile Societății-Mama</t>
  </si>
  <si>
    <t>Datorii din contracte de leasing</t>
  </si>
  <si>
    <t>Datorii aferente achizițiilor de filiale</t>
  </si>
  <si>
    <t>Beneficiile angajaților - curente</t>
  </si>
  <si>
    <t>TOTAL CAPITALURI PROPRII SI DATORII</t>
  </si>
  <si>
    <t>SITUAȚIA CONSOLIDATĂ A MODIFICĂRILOR CAPITALURILOR PROPRII</t>
  </si>
  <si>
    <t>PENTRU EXERCIȚIUL FINANCIAR ÎNCHEIAT LA 31 DECEMBER 2023</t>
  </si>
  <si>
    <t xml:space="preserve">Total rezultat global </t>
  </si>
  <si>
    <t>Interese care nu controlează la achiziția de filiale</t>
  </si>
  <si>
    <t>Tranzacții cu interese care nu controlează</t>
  </si>
  <si>
    <t>PENTRU EXERCITIUL FINANCIAR ÎNCHEIAT LA 31 DECEMBRIE 2023</t>
  </si>
  <si>
    <t>Ajustări pentru:</t>
  </si>
  <si>
    <t>Variația activelor și datoriilor din exploatare, netă de efectele achiziției entității controlate:</t>
  </si>
  <si>
    <t>Fluxuri de numerar din activități de investiții:</t>
  </si>
  <si>
    <t>Fluxuri de numerar din activități de finanțare:</t>
  </si>
  <si>
    <t>Rezultat înainte de impozitare</t>
  </si>
  <si>
    <t>Cheltuieli cu amortizarea și deprecierea</t>
  </si>
  <si>
    <t>Modificări ale provizionului pentru pierderi de credit așteptate</t>
  </si>
  <si>
    <t>Pierderi de valoare pentru activele circulante</t>
  </si>
  <si>
    <t>Pierdere din derecunoasterea investitiilor in societati asociate</t>
  </si>
  <si>
    <t>Venituri din dobânzi</t>
  </si>
  <si>
    <t>Cheltuieli cu dobânzile</t>
  </si>
  <si>
    <t>Pierderi nerealizate din cursul valutar</t>
  </si>
  <si>
    <t>(Câștig)/pierdere netă din vânzarea de active imobilizate</t>
  </si>
  <si>
    <t>(Creșterea)/ Scăderea creanțelor comerciale și a altor creanțe</t>
  </si>
  <si>
    <t>Scăderea/(Creșterea) stocurilor</t>
  </si>
  <si>
    <t>Scăderea datoriilor comerciale și altor datorii</t>
  </si>
  <si>
    <t>Scăderea/(Creșterea) altor active imobilizate</t>
  </si>
  <si>
    <t>Fluxuri de numerar din activități de exploatare</t>
  </si>
  <si>
    <t>Numerar net generat din activități de exploatare</t>
  </si>
  <si>
    <t>Plata pentru achiziția imobilizărilor corporale</t>
  </si>
  <si>
    <t>Plăți pentru achizitia imobilizărilor necorporale</t>
  </si>
  <si>
    <t>Încasarea de subvenții guvernamentale</t>
  </si>
  <si>
    <t>Dobândă primită</t>
  </si>
  <si>
    <t>Încasări din vânzarea imobilizărilor corporale</t>
  </si>
  <si>
    <t>Dobândă plătită</t>
  </si>
  <si>
    <t>Costuri de tranzacție aferente creditelor și împrumuturilor</t>
  </si>
  <si>
    <t>Rambursări de datorii din contracte de leasing</t>
  </si>
  <si>
    <t>Costuri de tranzacție din emisiunea de acțiuni</t>
  </si>
  <si>
    <t>Impozite pentru dividende intragrup</t>
  </si>
  <si>
    <t>Dividendele plătite intereselor care nu controlează în filiale</t>
  </si>
  <si>
    <t>Scaderea netă a numerarului și a echivalentelor de numerar</t>
  </si>
  <si>
    <t>Numerar și echivalente de numerar la finalul exercițiului financiar</t>
  </si>
  <si>
    <t>Amortizarea subvențiilor guvernamentale</t>
  </si>
  <si>
    <t>Cota-parte din rezultatul entităților asociate</t>
  </si>
  <si>
    <t>Plata pentru achiziționarea unei filiale, netă de fluxuri de numerar</t>
  </si>
  <si>
    <t>Plata pentru achiziția unei entități asociate</t>
  </si>
  <si>
    <t>Încasări din împrumuturi</t>
  </si>
  <si>
    <t>Rambursarea de împrumuturi</t>
  </si>
  <si>
    <t>Fiberglass and fiberglass reinforcement</t>
  </si>
  <si>
    <t>Varnishes, paints and decorative plasters</t>
  </si>
  <si>
    <t>Doors for residential buildings</t>
  </si>
  <si>
    <t>Edged panels and fencing mesh</t>
  </si>
  <si>
    <t>Total reportable segments</t>
  </si>
  <si>
    <t xml:space="preserve"> - </t>
  </si>
  <si>
    <t xml:space="preserve"> -</t>
  </si>
  <si>
    <t>(toate sumele sunt exprimate în „RON”, dacă nu se specifică altfel)</t>
  </si>
  <si>
    <t>Cabluri
electrice</t>
  </si>
  <si>
    <t>Total segment raportabiL</t>
  </si>
  <si>
    <t>Variatia stocurilor de produse finite si a producției în curs</t>
  </si>
  <si>
    <t>Cheltuieli cu serviciile prestate si utilitatile</t>
  </si>
  <si>
    <t>Câștig/(pierdere) la iesirea imobilizărilor corporale</t>
  </si>
  <si>
    <t>Ajustari de valoare ale activelor curente</t>
  </si>
  <si>
    <t>Pierdere din derecunoasterea entitatilor asociate</t>
  </si>
  <si>
    <t>Alte prezentari:</t>
  </si>
  <si>
    <t>EBITDA ajustata*</t>
  </si>
  <si>
    <t>Câștig/(pierdere) la casarea imobilizărilor corporale</t>
  </si>
  <si>
    <t>Devalorizarea activelor curente</t>
  </si>
  <si>
    <t>Cota din rezultatul unei entități asociate</t>
  </si>
  <si>
    <t>Segment profit înainte de impozitare</t>
  </si>
  <si>
    <t>Alte declarații:</t>
  </si>
  <si>
    <t xml:space="preserve">Investiții în entități asociate </t>
  </si>
  <si>
    <t>EXTRAS DIN</t>
  </si>
  <si>
    <r>
      <t xml:space="preserve">2023
</t>
    </r>
    <r>
      <rPr>
        <i/>
        <sz val="8"/>
        <color rgb="FF000000"/>
        <rFont val="Tahoma"/>
        <family val="2"/>
      </rPr>
      <t>auditat</t>
    </r>
  </si>
  <si>
    <r>
      <t xml:space="preserve">2022
</t>
    </r>
    <r>
      <rPr>
        <i/>
        <sz val="8"/>
        <color rgb="FF000000"/>
        <rFont val="Tahoma"/>
        <family val="2"/>
      </rPr>
      <t>neauditat</t>
    </r>
  </si>
  <si>
    <t>auditat</t>
  </si>
  <si>
    <t>neauditat</t>
  </si>
  <si>
    <r>
      <t xml:space="preserve">Sold la 1 ianuarie 2022 </t>
    </r>
    <r>
      <rPr>
        <i/>
        <sz val="8"/>
        <color rgb="FF000000"/>
        <rFont val="Tahoma"/>
        <family val="2"/>
      </rPr>
      <t>(neauditat)</t>
    </r>
  </si>
  <si>
    <r>
      <t xml:space="preserve">Sold la 31 decembrie 2022 </t>
    </r>
    <r>
      <rPr>
        <i/>
        <sz val="8"/>
        <color rgb="FF000000"/>
        <rFont val="Tahoma"/>
        <family val="2"/>
      </rPr>
      <t>(neauditat)</t>
    </r>
  </si>
  <si>
    <r>
      <t xml:space="preserve">Sold la 31 decembrie 2023 </t>
    </r>
    <r>
      <rPr>
        <i/>
        <sz val="8"/>
        <color rgb="FF000000"/>
        <rFont val="Tahoma"/>
        <family val="2"/>
      </rPr>
      <t>(auditat)</t>
    </r>
  </si>
  <si>
    <r>
      <t xml:space="preserve">2023 </t>
    </r>
    <r>
      <rPr>
        <i/>
        <sz val="8"/>
        <color theme="1"/>
        <rFont val="Tahoma"/>
        <family val="2"/>
      </rPr>
      <t>(auditat)</t>
    </r>
  </si>
  <si>
    <r>
      <t xml:space="preserve">2022 </t>
    </r>
    <r>
      <rPr>
        <i/>
        <sz val="8"/>
        <color theme="1"/>
        <rFont val="Tahoma"/>
        <family val="2"/>
      </rPr>
      <t>(neauditat)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</si>
</sst>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2" applyNumberFormat="0" applyAlignment="0" applyProtection="0"/>
    <xf numFmtId="0" fontId="20" fillId="6" borderId="13" applyNumberFormat="0" applyAlignment="0" applyProtection="0"/>
    <xf numFmtId="0" fontId="22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9" fillId="0" borderId="0"/>
    <xf numFmtId="0" fontId="30" fillId="0" borderId="0"/>
    <xf numFmtId="0" fontId="31" fillId="0" borderId="0"/>
    <xf numFmtId="165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2" fillId="33" borderId="0">
      <alignment horizontal="left" vertical="top"/>
    </xf>
    <xf numFmtId="9" fontId="1" fillId="0" borderId="0" applyFont="0" applyFill="0" applyBorder="0" applyAlignment="0" applyProtection="0"/>
    <xf numFmtId="0" fontId="3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/>
    <xf numFmtId="0" fontId="31" fillId="0" borderId="0"/>
    <xf numFmtId="43" fontId="37" fillId="0" borderId="0" applyFont="0" applyFill="0" applyBorder="0" applyAlignment="0" applyProtection="0"/>
    <xf numFmtId="0" fontId="37" fillId="0" borderId="0"/>
    <xf numFmtId="0" fontId="39" fillId="4" borderId="0" applyNumberFormat="0" applyBorder="0" applyAlignment="0" applyProtection="0"/>
    <xf numFmtId="0" fontId="40" fillId="0" borderId="0"/>
    <xf numFmtId="0" fontId="17" fillId="3" borderId="0" applyNumberFormat="0" applyBorder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0" borderId="0"/>
    <xf numFmtId="0" fontId="42" fillId="0" borderId="0"/>
    <xf numFmtId="0" fontId="42" fillId="8" borderId="16" applyNumberFormat="0" applyFont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23" fillId="7" borderId="15" applyNumberFormat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0" borderId="0"/>
    <xf numFmtId="43" fontId="45" fillId="0" borderId="0" applyFont="0" applyFill="0" applyBorder="0" applyAlignment="0" applyProtection="0"/>
    <xf numFmtId="4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29" fillId="0" borderId="0"/>
    <xf numFmtId="0" fontId="46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/>
    <xf numFmtId="0" fontId="37" fillId="0" borderId="0"/>
    <xf numFmtId="166" fontId="37" fillId="0" borderId="0" applyFont="0" applyFill="0" applyBorder="0" applyAlignment="0" applyProtection="0"/>
    <xf numFmtId="0" fontId="48" fillId="0" borderId="0"/>
    <xf numFmtId="0" fontId="37" fillId="0" borderId="0"/>
    <xf numFmtId="0" fontId="37" fillId="0" borderId="0"/>
    <xf numFmtId="43" fontId="48" fillId="0" borderId="0" applyFont="0" applyFill="0" applyBorder="0" applyAlignment="0" applyProtection="0"/>
    <xf numFmtId="170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" fillId="0" borderId="0"/>
    <xf numFmtId="0" fontId="37" fillId="0" borderId="0"/>
    <xf numFmtId="43" fontId="4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0" fillId="0" borderId="0"/>
    <xf numFmtId="0" fontId="1" fillId="8" borderId="16" applyNumberFormat="0" applyFont="0" applyAlignment="0" applyProtection="0"/>
    <xf numFmtId="0" fontId="19" fillId="5" borderId="12" applyNumberFormat="0" applyAlignment="0" applyProtection="0"/>
    <xf numFmtId="0" fontId="1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1" fillId="0" borderId="0"/>
    <xf numFmtId="43" fontId="41" fillId="0" borderId="0" applyFont="0" applyFill="0" applyBorder="0" applyAlignment="0" applyProtection="0"/>
    <xf numFmtId="169" fontId="1" fillId="0" borderId="0"/>
    <xf numFmtId="167" fontId="30" fillId="0" borderId="0"/>
    <xf numFmtId="169" fontId="37" fillId="0" borderId="0"/>
    <xf numFmtId="167" fontId="1" fillId="0" borderId="0"/>
    <xf numFmtId="169" fontId="37" fillId="0" borderId="0"/>
    <xf numFmtId="167" fontId="1" fillId="0" borderId="0"/>
    <xf numFmtId="0" fontId="1" fillId="0" borderId="0"/>
    <xf numFmtId="169" fontId="1" fillId="0" borderId="0"/>
    <xf numFmtId="171" fontId="37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9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7" fillId="0" borderId="0"/>
    <xf numFmtId="0" fontId="48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7" fillId="0" borderId="0"/>
    <xf numFmtId="171" fontId="37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41" fillId="0" borderId="0"/>
    <xf numFmtId="167" fontId="37" fillId="0" borderId="0"/>
    <xf numFmtId="0" fontId="3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0" fontId="37" fillId="0" borderId="0"/>
    <xf numFmtId="0" fontId="1" fillId="0" borderId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5" borderId="12" applyNumberFormat="0" applyAlignment="0" applyProtection="0"/>
    <xf numFmtId="0" fontId="57" fillId="6" borderId="13" applyNumberFormat="0" applyAlignment="0" applyProtection="0"/>
    <xf numFmtId="0" fontId="58" fillId="6" borderId="12" applyNumberFormat="0" applyAlignment="0" applyProtection="0"/>
    <xf numFmtId="0" fontId="59" fillId="0" borderId="14" applyNumberFormat="0" applyFill="0" applyAlignment="0" applyProtection="0"/>
    <xf numFmtId="0" fontId="60" fillId="7" borderId="15" applyNumberFormat="0" applyAlignment="0" applyProtection="0"/>
    <xf numFmtId="0" fontId="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63" fillId="32" borderId="0" applyNumberFormat="0" applyBorder="0" applyAlignment="0" applyProtection="0"/>
    <xf numFmtId="0" fontId="37" fillId="0" borderId="0"/>
    <xf numFmtId="0" fontId="30" fillId="8" borderId="16" applyNumberFormat="0" applyFont="0" applyAlignment="0" applyProtection="0"/>
    <xf numFmtId="0" fontId="37" fillId="0" borderId="0"/>
    <xf numFmtId="0" fontId="37" fillId="0" borderId="0"/>
    <xf numFmtId="0" fontId="30" fillId="8" borderId="16" applyNumberFormat="0" applyFont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4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1" fillId="0" borderId="0"/>
    <xf numFmtId="0" fontId="37" fillId="0" borderId="0"/>
    <xf numFmtId="167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43" fontId="4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6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1" fillId="6" borderId="12" applyNumberFormat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4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17" fillId="3" borderId="0" applyNumberFormat="0" applyBorder="0" applyAlignment="0" applyProtection="0"/>
    <xf numFmtId="0" fontId="23" fillId="7" borderId="15" applyNumberFormat="0" applyAlignment="0" applyProtection="0"/>
    <xf numFmtId="165" fontId="1" fillId="0" borderId="0" applyFont="0" applyFill="0" applyBorder="0" applyAlignment="0" applyProtection="0"/>
    <xf numFmtId="0" fontId="64" fillId="0" borderId="18"/>
    <xf numFmtId="0" fontId="44" fillId="0" borderId="0"/>
    <xf numFmtId="0" fontId="43" fillId="0" borderId="0"/>
    <xf numFmtId="43" fontId="1" fillId="0" borderId="0" applyFont="0" applyFill="0" applyBorder="0" applyAlignment="0" applyProtection="0"/>
    <xf numFmtId="0" fontId="65" fillId="0" borderId="0"/>
    <xf numFmtId="43" fontId="65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7" fillId="0" borderId="0"/>
    <xf numFmtId="165" fontId="37" fillId="0" borderId="0" applyNumberFormat="0" applyFill="0" applyBorder="0" applyAlignment="0" applyProtection="0"/>
    <xf numFmtId="165" fontId="37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41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6" fillId="0" borderId="0" xfId="0" applyNumberFormat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41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28" fillId="0" borderId="0" xfId="0" applyFont="1"/>
    <xf numFmtId="164" fontId="5" fillId="0" borderId="2" xfId="1" applyNumberFormat="1" applyFont="1" applyFill="1" applyBorder="1" applyAlignment="1">
      <alignment horizontal="right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66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164" fontId="6" fillId="0" borderId="3" xfId="1" applyNumberFormat="1" applyFont="1" applyFill="1" applyBorder="1"/>
    <xf numFmtId="0" fontId="4" fillId="0" borderId="21" xfId="0" quotePrefix="1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164" fontId="4" fillId="0" borderId="1" xfId="0" quotePrefix="1" applyNumberFormat="1" applyFont="1" applyBorder="1" applyAlignment="1">
      <alignment horizontal="right" vertical="center" wrapText="1"/>
    </xf>
    <xf numFmtId="164" fontId="3" fillId="0" borderId="0" xfId="1" applyNumberFormat="1" applyFont="1" applyFill="1" applyAlignment="1">
      <alignment horizontal="right"/>
    </xf>
    <xf numFmtId="164" fontId="5" fillId="0" borderId="22" xfId="1" applyNumberFormat="1" applyFont="1" applyBorder="1" applyAlignment="1">
      <alignment horizontal="right" vertical="center"/>
    </xf>
    <xf numFmtId="0" fontId="67" fillId="0" borderId="0" xfId="0" applyFont="1" applyAlignment="1">
      <alignment vertical="center"/>
    </xf>
    <xf numFmtId="164" fontId="6" fillId="0" borderId="0" xfId="1" applyNumberFormat="1" applyFont="1"/>
    <xf numFmtId="164" fontId="67" fillId="0" borderId="0" xfId="1" applyNumberFormat="1" applyFont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7" fillId="0" borderId="0" xfId="1" applyNumberFormat="1" applyFont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 wrapText="1"/>
    </xf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 wrapText="1"/>
    </xf>
    <xf numFmtId="164" fontId="5" fillId="0" borderId="22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164" fontId="7" fillId="0" borderId="0" xfId="1" applyNumberFormat="1" applyFont="1" applyAlignment="1">
      <alignment horizontal="right" vertical="center"/>
    </xf>
    <xf numFmtId="164" fontId="5" fillId="0" borderId="24" xfId="1" applyNumberFormat="1" applyFont="1" applyBorder="1" applyAlignment="1">
      <alignment horizontal="right" vertical="center"/>
    </xf>
    <xf numFmtId="164" fontId="5" fillId="0" borderId="24" xfId="1" applyNumberFormat="1" applyFont="1" applyBorder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4"/>
    </xf>
    <xf numFmtId="164" fontId="6" fillId="0" borderId="2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68" fillId="0" borderId="0" xfId="2" applyFont="1" applyFill="1"/>
    <xf numFmtId="164" fontId="11" fillId="0" borderId="0" xfId="0" quotePrefix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4" fontId="9" fillId="34" borderId="19" xfId="1" applyNumberFormat="1" applyFont="1" applyFill="1" applyBorder="1" applyAlignment="1">
      <alignment horizontal="center"/>
    </xf>
    <xf numFmtId="164" fontId="9" fillId="34" borderId="20" xfId="1" applyNumberFormat="1" applyFont="1" applyFill="1" applyBorder="1" applyAlignment="1">
      <alignment horizontal="center"/>
    </xf>
    <xf numFmtId="0" fontId="5" fillId="0" borderId="0" xfId="0" applyFont="1"/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C1%20IFRS%20Consolidated%2023%20EN_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CI"/>
      <sheetName val="SOFP"/>
      <sheetName val="SOCE"/>
      <sheetName val="SOCF"/>
      <sheetName val="SEGMENT REPORTING"/>
    </sheetNames>
    <sheetDataSet>
      <sheetData sheetId="0"/>
      <sheetData sheetId="1">
        <row r="32">
          <cell r="C32">
            <v>-21001750</v>
          </cell>
          <cell r="D32">
            <v>-9938944</v>
          </cell>
        </row>
      </sheetData>
      <sheetData sheetId="2">
        <row r="1">
          <cell r="A1" t="str">
            <v>ROCA INDUSTRY HOLDINGROCK1 SA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4"/>
  <sheetViews>
    <sheetView showGridLines="0" tabSelected="1" zoomScaleNormal="100" workbookViewId="0">
      <selection activeCell="G8" sqref="G8"/>
    </sheetView>
  </sheetViews>
  <sheetFormatPr defaultColWidth="8.6640625" defaultRowHeight="10.199999999999999" x14ac:dyDescent="0.2"/>
  <cols>
    <col min="1" max="1" width="8.6640625" style="72"/>
    <col min="2" max="2" width="12.21875" style="72" customWidth="1"/>
    <col min="3" max="3" width="15.88671875" style="72" customWidth="1"/>
    <col min="4" max="4" width="11.21875" style="72" customWidth="1"/>
    <col min="5" max="5" width="9.21875" style="72" customWidth="1"/>
    <col min="6" max="6" width="10.109375" style="72" customWidth="1"/>
    <col min="7" max="16384" width="8.6640625" style="72"/>
  </cols>
  <sheetData>
    <row r="2" spans="2:6" x14ac:dyDescent="0.2">
      <c r="D2" s="140" t="s">
        <v>195</v>
      </c>
    </row>
    <row r="3" spans="2:6" x14ac:dyDescent="0.2">
      <c r="B3" s="16"/>
      <c r="C3" s="16"/>
      <c r="D3" s="54" t="s">
        <v>95</v>
      </c>
      <c r="E3" s="16"/>
      <c r="F3" s="16"/>
    </row>
    <row r="4" spans="2:6" x14ac:dyDescent="0.2">
      <c r="B4" s="17"/>
      <c r="D4" s="54" t="s">
        <v>97</v>
      </c>
    </row>
    <row r="5" spans="2:6" x14ac:dyDescent="0.2">
      <c r="B5" s="17"/>
      <c r="D5" s="54" t="s">
        <v>96</v>
      </c>
    </row>
    <row r="6" spans="2:6" x14ac:dyDescent="0.2">
      <c r="B6" s="17"/>
      <c r="D6" s="54"/>
    </row>
    <row r="7" spans="2:6" x14ac:dyDescent="0.2">
      <c r="B7" s="135" t="s">
        <v>98</v>
      </c>
    </row>
    <row r="8" spans="2:6" x14ac:dyDescent="0.2">
      <c r="B8" s="135" t="s">
        <v>99</v>
      </c>
    </row>
    <row r="9" spans="2:6" x14ac:dyDescent="0.2">
      <c r="B9" s="135" t="s">
        <v>100</v>
      </c>
    </row>
    <row r="10" spans="2:6" x14ac:dyDescent="0.2">
      <c r="B10" s="135" t="s">
        <v>101</v>
      </c>
    </row>
    <row r="11" spans="2:6" x14ac:dyDescent="0.2">
      <c r="B11" s="135" t="s">
        <v>102</v>
      </c>
    </row>
    <row r="13" spans="2:6" x14ac:dyDescent="0.2">
      <c r="B13" s="18" t="s">
        <v>104</v>
      </c>
    </row>
    <row r="14" spans="2:6" x14ac:dyDescent="0.2">
      <c r="B14" s="18" t="s">
        <v>103</v>
      </c>
    </row>
  </sheetData>
  <hyperlinks>
    <hyperlink ref="B8" location="SOFP!A1" display="SITUAȚIA CONSOLIDATĂ A POZITIEI FINANCIARE" xr:uid="{3A91996A-652D-4D35-97F8-4272DE33DFAA}"/>
    <hyperlink ref="B9" location="SOCE!A1" display="SITUAȚIA CONSOLIDATĂ A MODIFICARILOR CAPITALULUI PROPRIU" xr:uid="{67D9B2C3-FA4A-42E5-A887-D6F770416BB1}"/>
    <hyperlink ref="B10" location="SOCF!A1" display="SITUAȚIA CONSOLIDATĂ A FLUXURILOR DE NUMERAR" xr:uid="{D42AA9BD-AE16-4C79-BECF-3A0376D095E4}"/>
    <hyperlink ref="B11" location="'RAPORTARE PE SEGMENTE'!A1" display="RAPORTARE PE SEGMENTE" xr:uid="{1A889B47-D73A-4849-948C-7DA607EE0675}"/>
    <hyperlink ref="B7" location="SOCI!A1" display="SITUAȚIA CONSOLIDATĂ A REZULTATULUI GLOBAL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D62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D9" sqref="D9"/>
    </sheetView>
  </sheetViews>
  <sheetFormatPr defaultColWidth="8.88671875" defaultRowHeight="10.199999999999999" x14ac:dyDescent="0.2"/>
  <cols>
    <col min="1" max="1" width="46.21875" style="97" customWidth="1"/>
    <col min="2" max="2" width="2.44140625" style="15" customWidth="1"/>
    <col min="3" max="3" width="20" style="27" customWidth="1"/>
    <col min="4" max="4" width="19.109375" style="27" customWidth="1"/>
    <col min="5" max="16384" width="8.88671875" style="15"/>
  </cols>
  <sheetData>
    <row r="1" spans="1:4" ht="12" x14ac:dyDescent="0.2">
      <c r="A1" s="71" t="s">
        <v>1</v>
      </c>
    </row>
    <row r="2" spans="1:4" x14ac:dyDescent="0.2">
      <c r="A2" s="20" t="s">
        <v>70</v>
      </c>
    </row>
    <row r="3" spans="1:4" x14ac:dyDescent="0.2">
      <c r="A3" s="20"/>
    </row>
    <row r="4" spans="1:4" x14ac:dyDescent="0.2">
      <c r="B4" s="31" t="s">
        <v>98</v>
      </c>
    </row>
    <row r="5" spans="1:4" x14ac:dyDescent="0.2">
      <c r="B5" s="85" t="s">
        <v>105</v>
      </c>
    </row>
    <row r="6" spans="1:4" x14ac:dyDescent="0.2">
      <c r="B6" s="32"/>
    </row>
    <row r="7" spans="1:4" ht="9" customHeight="1" x14ac:dyDescent="0.2">
      <c r="C7" s="84"/>
      <c r="D7" s="84"/>
    </row>
    <row r="8" spans="1:4" ht="21" thickBot="1" x14ac:dyDescent="0.25">
      <c r="B8" s="24"/>
      <c r="C8" s="93" t="s">
        <v>196</v>
      </c>
      <c r="D8" s="93" t="s">
        <v>197</v>
      </c>
    </row>
    <row r="9" spans="1:4" x14ac:dyDescent="0.2">
      <c r="A9" s="36"/>
      <c r="B9" s="33"/>
      <c r="C9" s="34"/>
      <c r="D9" s="33"/>
    </row>
    <row r="10" spans="1:4" x14ac:dyDescent="0.2">
      <c r="A10" s="36" t="s">
        <v>25</v>
      </c>
      <c r="B10" s="35"/>
      <c r="C10" s="4">
        <v>425863799</v>
      </c>
      <c r="D10" s="4">
        <v>261461493</v>
      </c>
    </row>
    <row r="11" spans="1:4" x14ac:dyDescent="0.2">
      <c r="A11" s="36" t="s">
        <v>26</v>
      </c>
      <c r="B11" s="35"/>
      <c r="C11" s="4">
        <v>1392430</v>
      </c>
      <c r="D11" s="4">
        <v>1780230</v>
      </c>
    </row>
    <row r="12" spans="1:4" s="72" customFormat="1" x14ac:dyDescent="0.2">
      <c r="A12" s="36"/>
      <c r="B12" s="35"/>
      <c r="C12" s="4"/>
      <c r="D12" s="4"/>
    </row>
    <row r="13" spans="1:4" x14ac:dyDescent="0.2">
      <c r="A13" s="50" t="s">
        <v>51</v>
      </c>
      <c r="B13" s="35"/>
      <c r="C13" s="4">
        <v>-15147448</v>
      </c>
      <c r="D13" s="4">
        <v>20559085</v>
      </c>
    </row>
    <row r="14" spans="1:4" x14ac:dyDescent="0.2">
      <c r="A14" s="50" t="s">
        <v>52</v>
      </c>
      <c r="B14" s="35"/>
      <c r="C14" s="4">
        <v>-270521860</v>
      </c>
      <c r="D14" s="4">
        <v>-193721409</v>
      </c>
    </row>
    <row r="15" spans="1:4" x14ac:dyDescent="0.2">
      <c r="A15" s="50" t="s">
        <v>106</v>
      </c>
      <c r="B15" s="35"/>
      <c r="C15" s="4">
        <v>-22918628</v>
      </c>
      <c r="D15" s="4">
        <v>-13352454</v>
      </c>
    </row>
    <row r="16" spans="1:4" s="72" customFormat="1" x14ac:dyDescent="0.2">
      <c r="A16" s="50" t="s">
        <v>37</v>
      </c>
      <c r="B16" s="35"/>
      <c r="C16" s="4">
        <v>0</v>
      </c>
      <c r="D16" s="4">
        <v>-9855137</v>
      </c>
    </row>
    <row r="17" spans="1:4" s="72" customFormat="1" x14ac:dyDescent="0.2">
      <c r="A17" s="50" t="s">
        <v>53</v>
      </c>
      <c r="B17" s="35"/>
      <c r="C17" s="4">
        <v>-68188370</v>
      </c>
      <c r="D17" s="4">
        <v>-38537962</v>
      </c>
    </row>
    <row r="18" spans="1:4" s="72" customFormat="1" x14ac:dyDescent="0.2">
      <c r="A18" s="50" t="s">
        <v>54</v>
      </c>
      <c r="B18" s="35"/>
      <c r="C18" s="4">
        <v>-7654757</v>
      </c>
      <c r="D18" s="4">
        <v>-1449810</v>
      </c>
    </row>
    <row r="19" spans="1:4" x14ac:dyDescent="0.2">
      <c r="A19" s="50" t="s">
        <v>55</v>
      </c>
      <c r="B19" s="35"/>
      <c r="C19" s="4">
        <v>-41593451</v>
      </c>
      <c r="D19" s="4">
        <v>-27401797</v>
      </c>
    </row>
    <row r="20" spans="1:4" s="72" customFormat="1" x14ac:dyDescent="0.2">
      <c r="A20" s="50" t="s">
        <v>78</v>
      </c>
      <c r="B20" s="35"/>
      <c r="C20" s="4">
        <v>-3558212</v>
      </c>
      <c r="D20" s="4">
        <v>-1264827</v>
      </c>
    </row>
    <row r="21" spans="1:4" s="72" customFormat="1" x14ac:dyDescent="0.2">
      <c r="A21" s="50" t="s">
        <v>56</v>
      </c>
      <c r="B21" s="35"/>
      <c r="C21" s="4">
        <v>-705018</v>
      </c>
      <c r="D21" s="4">
        <v>0</v>
      </c>
    </row>
    <row r="22" spans="1:4" s="72" customFormat="1" x14ac:dyDescent="0.2">
      <c r="A22" s="50" t="s">
        <v>107</v>
      </c>
      <c r="B22" s="35"/>
      <c r="C22" s="4">
        <v>-17047</v>
      </c>
      <c r="D22" s="4">
        <v>0</v>
      </c>
    </row>
    <row r="23" spans="1:4" x14ac:dyDescent="0.2">
      <c r="A23" s="24" t="s">
        <v>32</v>
      </c>
      <c r="B23" s="33"/>
      <c r="C23" s="37">
        <f>SUM(C10:C22)</f>
        <v>-3048562</v>
      </c>
      <c r="D23" s="37">
        <f>SUM(D10:D22)</f>
        <v>-1782588</v>
      </c>
    </row>
    <row r="24" spans="1:4" s="72" customFormat="1" x14ac:dyDescent="0.2">
      <c r="A24" s="24"/>
      <c r="B24" s="33"/>
      <c r="C24" s="94"/>
      <c r="D24" s="94"/>
    </row>
    <row r="25" spans="1:4" x14ac:dyDescent="0.2">
      <c r="A25" s="50" t="s">
        <v>30</v>
      </c>
      <c r="B25" s="35"/>
      <c r="C25" s="4">
        <v>699530</v>
      </c>
      <c r="D25" s="4">
        <v>37402</v>
      </c>
    </row>
    <row r="26" spans="1:4" ht="12.9" customHeight="1" x14ac:dyDescent="0.2">
      <c r="A26" s="50" t="s">
        <v>31</v>
      </c>
      <c r="B26" s="35"/>
      <c r="C26" s="4">
        <v>-18446653</v>
      </c>
      <c r="D26" s="4">
        <v>-8144043</v>
      </c>
    </row>
    <row r="27" spans="1:4" x14ac:dyDescent="0.2">
      <c r="A27" s="24" t="s">
        <v>108</v>
      </c>
      <c r="B27" s="33"/>
      <c r="C27" s="39">
        <f>SUM(C25:C26)</f>
        <v>-17747123</v>
      </c>
      <c r="D27" s="39">
        <f>SUM(D25:D26)</f>
        <v>-8106641</v>
      </c>
    </row>
    <row r="28" spans="1:4" s="72" customFormat="1" x14ac:dyDescent="0.2">
      <c r="A28" s="24"/>
      <c r="B28" s="33"/>
      <c r="C28" s="95"/>
      <c r="D28" s="95"/>
    </row>
    <row r="29" spans="1:4" x14ac:dyDescent="0.2">
      <c r="A29" s="50" t="s">
        <v>109</v>
      </c>
      <c r="B29" s="33"/>
      <c r="C29" s="40">
        <v>-206065</v>
      </c>
      <c r="D29" s="40">
        <v>-49715</v>
      </c>
    </row>
    <row r="30" spans="1:4" x14ac:dyDescent="0.2">
      <c r="B30" s="35"/>
      <c r="C30" s="40"/>
      <c r="D30" s="40"/>
    </row>
    <row r="31" spans="1:4" x14ac:dyDescent="0.2">
      <c r="A31" s="24" t="s">
        <v>110</v>
      </c>
      <c r="B31" s="33"/>
      <c r="C31" s="39">
        <f>C29+C27+C23</f>
        <v>-21001750</v>
      </c>
      <c r="D31" s="39">
        <f>D29+D27+D23</f>
        <v>-9938944</v>
      </c>
    </row>
    <row r="32" spans="1:4" s="72" customFormat="1" x14ac:dyDescent="0.2">
      <c r="A32" s="24"/>
      <c r="B32" s="33"/>
      <c r="C32" s="95"/>
      <c r="D32" s="95"/>
    </row>
    <row r="33" spans="1:4" s="79" customFormat="1" x14ac:dyDescent="0.2">
      <c r="A33" s="82" t="s">
        <v>33</v>
      </c>
      <c r="B33" s="96"/>
      <c r="C33" s="9">
        <v>-128838</v>
      </c>
      <c r="D33" s="9">
        <v>-39069</v>
      </c>
    </row>
    <row r="34" spans="1:4" s="72" customFormat="1" x14ac:dyDescent="0.2">
      <c r="A34" s="50"/>
      <c r="B34" s="35"/>
      <c r="D34" s="6"/>
    </row>
    <row r="35" spans="1:4" ht="14.25" customHeight="1" x14ac:dyDescent="0.2">
      <c r="A35" s="24" t="s">
        <v>111</v>
      </c>
      <c r="B35" s="33"/>
      <c r="C35" s="39">
        <f>SUM(C31:C33)</f>
        <v>-21130588</v>
      </c>
      <c r="D35" s="39">
        <f>SUM(D31:D33)</f>
        <v>-9978013</v>
      </c>
    </row>
    <row r="36" spans="1:4" x14ac:dyDescent="0.2">
      <c r="B36" s="35"/>
      <c r="C36" s="41"/>
      <c r="D36" s="41"/>
    </row>
    <row r="37" spans="1:4" x14ac:dyDescent="0.2">
      <c r="A37" s="98" t="s">
        <v>35</v>
      </c>
      <c r="B37" s="33"/>
      <c r="C37" s="38"/>
      <c r="D37" s="38"/>
    </row>
    <row r="38" spans="1:4" s="72" customFormat="1" x14ac:dyDescent="0.2">
      <c r="A38" s="98"/>
      <c r="B38" s="33"/>
      <c r="C38" s="38"/>
      <c r="D38" s="38"/>
    </row>
    <row r="39" spans="1:4" x14ac:dyDescent="0.2">
      <c r="A39" s="99" t="s">
        <v>59</v>
      </c>
      <c r="B39" s="35"/>
      <c r="C39" s="40"/>
      <c r="D39" s="40"/>
    </row>
    <row r="40" spans="1:4" s="72" customFormat="1" x14ac:dyDescent="0.2">
      <c r="A40" s="36" t="s">
        <v>60</v>
      </c>
      <c r="B40" s="35"/>
      <c r="C40" s="40">
        <v>887098</v>
      </c>
      <c r="D40" s="40">
        <v>-183625</v>
      </c>
    </row>
    <row r="41" spans="1:4" s="72" customFormat="1" x14ac:dyDescent="0.2">
      <c r="A41" s="36"/>
      <c r="B41" s="35"/>
      <c r="C41" s="40"/>
      <c r="D41" s="40"/>
    </row>
    <row r="42" spans="1:4" s="72" customFormat="1" x14ac:dyDescent="0.2">
      <c r="A42" s="36"/>
      <c r="B42" s="35"/>
      <c r="C42" s="40"/>
      <c r="D42" s="40"/>
    </row>
    <row r="43" spans="1:4" s="72" customFormat="1" x14ac:dyDescent="0.2">
      <c r="A43" s="99" t="s">
        <v>112</v>
      </c>
      <c r="B43" s="35"/>
      <c r="C43" s="40"/>
      <c r="D43" s="40"/>
    </row>
    <row r="44" spans="1:4" s="72" customFormat="1" x14ac:dyDescent="0.2">
      <c r="A44" s="36" t="s">
        <v>36</v>
      </c>
      <c r="B44" s="35"/>
      <c r="C44" s="40">
        <v>18305263</v>
      </c>
      <c r="D44" s="40">
        <v>2795504</v>
      </c>
    </row>
    <row r="45" spans="1:4" s="72" customFormat="1" x14ac:dyDescent="0.2">
      <c r="A45" s="36" t="s">
        <v>61</v>
      </c>
      <c r="B45" s="35"/>
      <c r="C45" s="40">
        <v>-2926767</v>
      </c>
      <c r="D45" s="40">
        <v>-447281</v>
      </c>
    </row>
    <row r="46" spans="1:4" s="72" customFormat="1" x14ac:dyDescent="0.2">
      <c r="A46" s="36"/>
      <c r="B46" s="35"/>
      <c r="C46" s="40"/>
      <c r="D46" s="40"/>
    </row>
    <row r="47" spans="1:4" x14ac:dyDescent="0.2">
      <c r="A47" s="36"/>
      <c r="B47" s="35"/>
      <c r="C47" s="40"/>
      <c r="D47" s="40"/>
    </row>
    <row r="48" spans="1:4" x14ac:dyDescent="0.2">
      <c r="A48" s="24" t="s">
        <v>113</v>
      </c>
      <c r="B48" s="33"/>
      <c r="C48" s="39">
        <f>SUM(C39:C47)</f>
        <v>16265594</v>
      </c>
      <c r="D48" s="39">
        <f>SUM(D39:D47)</f>
        <v>2164598</v>
      </c>
    </row>
    <row r="49" spans="1:4" x14ac:dyDescent="0.2">
      <c r="B49" s="35"/>
      <c r="C49" s="40"/>
      <c r="D49" s="40"/>
    </row>
    <row r="50" spans="1:4" s="72" customFormat="1" x14ac:dyDescent="0.2">
      <c r="A50" s="24" t="s">
        <v>114</v>
      </c>
      <c r="B50" s="35"/>
      <c r="C50" s="39">
        <f>C35+C48</f>
        <v>-4864994</v>
      </c>
      <c r="D50" s="39">
        <f>D35+D48</f>
        <v>-7813415</v>
      </c>
    </row>
    <row r="51" spans="1:4" s="72" customFormat="1" x14ac:dyDescent="0.2">
      <c r="A51" s="97"/>
      <c r="B51" s="35"/>
      <c r="C51" s="40"/>
      <c r="D51" s="40"/>
    </row>
    <row r="52" spans="1:4" s="72" customFormat="1" x14ac:dyDescent="0.2">
      <c r="A52" s="24" t="s">
        <v>62</v>
      </c>
      <c r="B52" s="35"/>
      <c r="C52" s="40"/>
      <c r="D52" s="40"/>
    </row>
    <row r="53" spans="1:4" s="72" customFormat="1" x14ac:dyDescent="0.2">
      <c r="A53" s="100" t="s">
        <v>115</v>
      </c>
      <c r="B53" s="35"/>
      <c r="C53" s="40">
        <v>-19394198</v>
      </c>
      <c r="D53" s="40">
        <v>-10867424</v>
      </c>
    </row>
    <row r="54" spans="1:4" s="72" customFormat="1" x14ac:dyDescent="0.2">
      <c r="A54" s="100" t="s">
        <v>116</v>
      </c>
      <c r="B54" s="35"/>
      <c r="C54" s="40">
        <v>-1736390</v>
      </c>
      <c r="D54" s="40">
        <v>889411</v>
      </c>
    </row>
    <row r="55" spans="1:4" s="72" customFormat="1" x14ac:dyDescent="0.2">
      <c r="A55" s="97"/>
      <c r="B55" s="35"/>
      <c r="C55" s="39">
        <f>SUM(C53:C54)</f>
        <v>-21130588</v>
      </c>
      <c r="D55" s="39">
        <f>SUM(D53:D54)</f>
        <v>-9978013</v>
      </c>
    </row>
    <row r="56" spans="1:4" s="72" customFormat="1" x14ac:dyDescent="0.2">
      <c r="A56" s="97"/>
      <c r="B56" s="35"/>
      <c r="C56" s="40"/>
      <c r="D56" s="40"/>
    </row>
    <row r="57" spans="1:4" s="72" customFormat="1" x14ac:dyDescent="0.2">
      <c r="A57" s="44" t="s">
        <v>117</v>
      </c>
      <c r="B57" s="35"/>
      <c r="C57" s="40"/>
      <c r="D57" s="40"/>
    </row>
    <row r="58" spans="1:4" s="72" customFormat="1" x14ac:dyDescent="0.2">
      <c r="A58" s="100" t="s">
        <v>115</v>
      </c>
      <c r="B58" s="35"/>
      <c r="C58" s="40">
        <v>-4757864</v>
      </c>
      <c r="D58" s="40">
        <v>-8647738</v>
      </c>
    </row>
    <row r="59" spans="1:4" s="72" customFormat="1" x14ac:dyDescent="0.2">
      <c r="A59" s="100" t="s">
        <v>116</v>
      </c>
      <c r="B59" s="35"/>
      <c r="C59" s="40">
        <v>-107130</v>
      </c>
      <c r="D59" s="40">
        <v>834323</v>
      </c>
    </row>
    <row r="60" spans="1:4" s="72" customFormat="1" x14ac:dyDescent="0.2">
      <c r="A60" s="97"/>
      <c r="B60" s="35"/>
      <c r="C60" s="39">
        <f>SUM(C58:C59)</f>
        <v>-4864994</v>
      </c>
      <c r="D60" s="39">
        <f>SUM(D58:D59)</f>
        <v>-7813415</v>
      </c>
    </row>
    <row r="61" spans="1:4" ht="9.6" customHeight="1" x14ac:dyDescent="0.2">
      <c r="A61" s="24"/>
      <c r="B61" s="33"/>
      <c r="C61" s="40"/>
      <c r="D61" s="40"/>
    </row>
    <row r="62" spans="1:4" s="86" customFormat="1" x14ac:dyDescent="0.2">
      <c r="A62" s="26" t="s">
        <v>118</v>
      </c>
      <c r="B62" s="35"/>
      <c r="C62" s="42">
        <v>-1.1000000000000001</v>
      </c>
      <c r="D62" s="42">
        <v>-0.61</v>
      </c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74"/>
  <sheetViews>
    <sheetView showGridLines="0" zoomScaleNormal="100" workbookViewId="0">
      <pane ySplit="8" topLeftCell="A9" activePane="bottomLeft" state="frozen"/>
      <selection pane="bottomLeft" activeCell="D10" sqref="D10"/>
    </sheetView>
  </sheetViews>
  <sheetFormatPr defaultColWidth="8.6640625" defaultRowHeight="10.199999999999999" x14ac:dyDescent="0.2"/>
  <cols>
    <col min="1" max="1" width="45.88671875" style="21" customWidth="1"/>
    <col min="2" max="2" width="2.44140625" style="72" customWidth="1"/>
    <col min="3" max="3" width="16" style="15" bestFit="1" customWidth="1"/>
    <col min="4" max="4" width="19.6640625" style="22" customWidth="1"/>
    <col min="5" max="16384" width="8.6640625" style="15"/>
  </cols>
  <sheetData>
    <row r="1" spans="1:4" ht="12" x14ac:dyDescent="0.2">
      <c r="A1" s="71" t="s">
        <v>1</v>
      </c>
      <c r="D1" s="19"/>
    </row>
    <row r="2" spans="1:4" x14ac:dyDescent="0.2">
      <c r="A2" s="20" t="s">
        <v>70</v>
      </c>
      <c r="D2" s="19"/>
    </row>
    <row r="3" spans="1:4" x14ac:dyDescent="0.2">
      <c r="A3" s="20"/>
      <c r="D3" s="19"/>
    </row>
    <row r="4" spans="1:4" x14ac:dyDescent="0.2">
      <c r="B4" s="87" t="s">
        <v>119</v>
      </c>
      <c r="D4" s="23"/>
    </row>
    <row r="5" spans="1:4" x14ac:dyDescent="0.2">
      <c r="B5" s="88" t="s">
        <v>105</v>
      </c>
      <c r="D5" s="19"/>
    </row>
    <row r="6" spans="1:4" s="72" customFormat="1" x14ac:dyDescent="0.2">
      <c r="A6" s="21"/>
      <c r="B6" s="88"/>
      <c r="D6" s="19"/>
    </row>
    <row r="7" spans="1:4" s="72" customFormat="1" x14ac:dyDescent="0.2">
      <c r="A7" s="30"/>
      <c r="C7" s="84"/>
      <c r="D7" s="84"/>
    </row>
    <row r="8" spans="1:4" s="72" customFormat="1" x14ac:dyDescent="0.2">
      <c r="A8" s="30"/>
      <c r="B8" s="24"/>
      <c r="C8" s="101" t="s">
        <v>58</v>
      </c>
      <c r="D8" s="101" t="s">
        <v>57</v>
      </c>
    </row>
    <row r="9" spans="1:4" s="72" customFormat="1" ht="10.8" thickBot="1" x14ac:dyDescent="0.25">
      <c r="A9" s="30"/>
      <c r="B9" s="24"/>
      <c r="C9" s="136" t="s">
        <v>198</v>
      </c>
      <c r="D9" s="136" t="s">
        <v>199</v>
      </c>
    </row>
    <row r="10" spans="1:4" x14ac:dyDescent="0.2">
      <c r="A10" s="25" t="s">
        <v>14</v>
      </c>
      <c r="B10" s="24"/>
      <c r="C10" s="56"/>
      <c r="D10" s="55"/>
    </row>
    <row r="11" spans="1:4" x14ac:dyDescent="0.2">
      <c r="A11" s="25" t="s">
        <v>15</v>
      </c>
      <c r="B11" s="35"/>
      <c r="C11" s="28"/>
      <c r="D11" s="26"/>
    </row>
    <row r="12" spans="1:4" x14ac:dyDescent="0.2">
      <c r="A12" s="26" t="s">
        <v>39</v>
      </c>
      <c r="B12" s="35"/>
      <c r="C12" s="4">
        <v>84923483</v>
      </c>
      <c r="D12" s="4">
        <v>69706149</v>
      </c>
    </row>
    <row r="13" spans="1:4" x14ac:dyDescent="0.2">
      <c r="A13" s="26" t="s">
        <v>40</v>
      </c>
      <c r="B13" s="35"/>
      <c r="C13" s="102">
        <v>110840590</v>
      </c>
      <c r="D13" s="4">
        <v>95242919</v>
      </c>
    </row>
    <row r="14" spans="1:4" x14ac:dyDescent="0.2">
      <c r="A14" s="26" t="s">
        <v>63</v>
      </c>
      <c r="B14" s="35"/>
      <c r="C14" s="4">
        <v>206439728</v>
      </c>
      <c r="D14" s="4">
        <v>130462278</v>
      </c>
    </row>
    <row r="15" spans="1:4" x14ac:dyDescent="0.2">
      <c r="A15" s="26" t="s">
        <v>64</v>
      </c>
      <c r="B15" s="35"/>
      <c r="C15" s="4">
        <v>14654827</v>
      </c>
      <c r="D15" s="4">
        <v>6629426</v>
      </c>
    </row>
    <row r="16" spans="1:4" x14ac:dyDescent="0.2">
      <c r="A16" s="26" t="s">
        <v>65</v>
      </c>
      <c r="B16" s="35"/>
      <c r="C16" s="4">
        <v>0</v>
      </c>
      <c r="D16" s="4">
        <v>1070610</v>
      </c>
    </row>
    <row r="17" spans="1:5" s="72" customFormat="1" ht="10.8" thickBot="1" x14ac:dyDescent="0.25">
      <c r="A17" s="26" t="s">
        <v>66</v>
      </c>
      <c r="B17" s="35"/>
      <c r="C17" s="4">
        <v>34800</v>
      </c>
      <c r="D17" s="4">
        <v>41208</v>
      </c>
    </row>
    <row r="18" spans="1:5" ht="10.8" thickBot="1" x14ac:dyDescent="0.25">
      <c r="A18" s="25" t="s">
        <v>16</v>
      </c>
      <c r="B18" s="35"/>
      <c r="C18" s="59">
        <f>SUM(C12:C17)</f>
        <v>416893428</v>
      </c>
      <c r="D18" s="59">
        <f>SUM(D12:D17)</f>
        <v>303152590</v>
      </c>
    </row>
    <row r="19" spans="1:5" x14ac:dyDescent="0.2">
      <c r="A19" s="28"/>
      <c r="B19" s="35"/>
      <c r="C19" s="60"/>
      <c r="D19" s="60"/>
    </row>
    <row r="20" spans="1:5" x14ac:dyDescent="0.2">
      <c r="A20" s="25" t="s">
        <v>17</v>
      </c>
      <c r="B20" s="35"/>
      <c r="C20" s="43"/>
      <c r="D20" s="43"/>
    </row>
    <row r="21" spans="1:5" x14ac:dyDescent="0.2">
      <c r="A21" s="47" t="s">
        <v>41</v>
      </c>
      <c r="B21" s="35"/>
      <c r="C21" s="61">
        <v>89411631</v>
      </c>
      <c r="D21" s="61">
        <v>101026476</v>
      </c>
      <c r="E21" s="50"/>
    </row>
    <row r="22" spans="1:5" x14ac:dyDescent="0.2">
      <c r="A22" s="47" t="s">
        <v>42</v>
      </c>
      <c r="B22" s="35"/>
      <c r="C22" s="61">
        <v>75517971</v>
      </c>
      <c r="D22" s="61">
        <v>22279728</v>
      </c>
      <c r="E22" s="50"/>
    </row>
    <row r="23" spans="1:5" x14ac:dyDescent="0.2">
      <c r="A23" s="47" t="s">
        <v>43</v>
      </c>
      <c r="B23" s="35"/>
      <c r="C23" s="61">
        <v>4157089</v>
      </c>
      <c r="D23" s="61">
        <v>4982756</v>
      </c>
      <c r="E23" s="50"/>
    </row>
    <row r="24" spans="1:5" x14ac:dyDescent="0.2">
      <c r="A24" s="47" t="s">
        <v>44</v>
      </c>
      <c r="B24" s="33"/>
      <c r="C24" s="61">
        <v>1291575</v>
      </c>
      <c r="D24" s="61">
        <v>127400</v>
      </c>
      <c r="E24" s="50"/>
    </row>
    <row r="25" spans="1:5" x14ac:dyDescent="0.2">
      <c r="A25" s="47" t="s">
        <v>45</v>
      </c>
      <c r="B25" s="35"/>
      <c r="C25" s="61">
        <v>0</v>
      </c>
      <c r="D25" s="61">
        <v>494740</v>
      </c>
      <c r="E25" s="50"/>
    </row>
    <row r="26" spans="1:5" ht="10.8" thickBot="1" x14ac:dyDescent="0.25">
      <c r="A26" s="47" t="s">
        <v>18</v>
      </c>
      <c r="B26" s="35"/>
      <c r="C26" s="61">
        <v>38501727</v>
      </c>
      <c r="D26" s="61">
        <v>42434560</v>
      </c>
      <c r="E26" s="50"/>
    </row>
    <row r="27" spans="1:5" ht="10.8" thickBot="1" x14ac:dyDescent="0.25">
      <c r="A27" s="25" t="s">
        <v>120</v>
      </c>
      <c r="B27" s="35"/>
      <c r="C27" s="62">
        <f>SUM(C21:C26)</f>
        <v>208879993</v>
      </c>
      <c r="D27" s="62">
        <f>SUM(D21:D26)</f>
        <v>171345660</v>
      </c>
    </row>
    <row r="28" spans="1:5" ht="10.8" thickBot="1" x14ac:dyDescent="0.25">
      <c r="A28" s="28"/>
      <c r="B28" s="33"/>
      <c r="C28" s="64"/>
      <c r="D28" s="63"/>
    </row>
    <row r="29" spans="1:5" ht="10.8" thickBot="1" x14ac:dyDescent="0.25">
      <c r="A29" s="25" t="s">
        <v>19</v>
      </c>
      <c r="B29" s="33"/>
      <c r="C29" s="65">
        <f>C27+C18</f>
        <v>625773421</v>
      </c>
      <c r="D29" s="65">
        <f>D27+D18</f>
        <v>474498250</v>
      </c>
    </row>
    <row r="30" spans="1:5" ht="10.8" thickTop="1" x14ac:dyDescent="0.2">
      <c r="A30" s="28"/>
      <c r="B30" s="35"/>
      <c r="C30" s="66"/>
      <c r="D30" s="66"/>
    </row>
    <row r="31" spans="1:5" x14ac:dyDescent="0.2">
      <c r="A31" s="25" t="s">
        <v>2</v>
      </c>
      <c r="B31" s="33"/>
      <c r="C31" s="43"/>
      <c r="D31" s="43"/>
    </row>
    <row r="32" spans="1:5" x14ac:dyDescent="0.2">
      <c r="A32" s="25" t="s">
        <v>20</v>
      </c>
      <c r="B32" s="35"/>
      <c r="C32" s="43"/>
      <c r="D32" s="43"/>
    </row>
    <row r="33" spans="1:5" x14ac:dyDescent="0.2">
      <c r="A33" s="50" t="s">
        <v>121</v>
      </c>
      <c r="B33" s="35"/>
      <c r="C33" s="4">
        <v>176945730</v>
      </c>
      <c r="D33" s="4">
        <v>176945730</v>
      </c>
      <c r="E33" s="50"/>
    </row>
    <row r="34" spans="1:5" x14ac:dyDescent="0.2">
      <c r="A34" s="47" t="s">
        <v>21</v>
      </c>
      <c r="B34" s="33"/>
      <c r="C34" s="4">
        <v>38</v>
      </c>
      <c r="D34" s="4">
        <v>38</v>
      </c>
      <c r="E34" s="50"/>
    </row>
    <row r="35" spans="1:5" x14ac:dyDescent="0.2">
      <c r="A35" s="47" t="s">
        <v>46</v>
      </c>
      <c r="B35" s="33"/>
      <c r="C35" s="4">
        <v>16452299</v>
      </c>
      <c r="D35" s="4">
        <v>2348223</v>
      </c>
      <c r="E35" s="50"/>
    </row>
    <row r="36" spans="1:5" x14ac:dyDescent="0.2">
      <c r="A36" s="47" t="s">
        <v>50</v>
      </c>
      <c r="B36" s="35"/>
      <c r="C36" s="4">
        <v>403721</v>
      </c>
      <c r="D36" s="4">
        <v>-128537</v>
      </c>
    </row>
    <row r="37" spans="1:5" ht="10.8" thickBot="1" x14ac:dyDescent="0.25">
      <c r="A37" s="47" t="s">
        <v>122</v>
      </c>
      <c r="B37" s="35"/>
      <c r="C37" s="4">
        <v>-32782295</v>
      </c>
      <c r="D37" s="4">
        <v>-18246667</v>
      </c>
      <c r="E37" s="50"/>
    </row>
    <row r="38" spans="1:5" s="72" customFormat="1" ht="10.8" thickBot="1" x14ac:dyDescent="0.25">
      <c r="A38" s="25" t="s">
        <v>123</v>
      </c>
      <c r="B38" s="35"/>
      <c r="C38" s="62">
        <f>SUM(C33:C37)</f>
        <v>161019493</v>
      </c>
      <c r="D38" s="62">
        <f>SUM(D33:D37)</f>
        <v>160918787</v>
      </c>
    </row>
    <row r="39" spans="1:5" s="72" customFormat="1" x14ac:dyDescent="0.2">
      <c r="A39" s="25"/>
      <c r="B39" s="35"/>
      <c r="C39" s="89"/>
      <c r="D39" s="89"/>
    </row>
    <row r="40" spans="1:5" x14ac:dyDescent="0.2">
      <c r="A40" s="73" t="s">
        <v>34</v>
      </c>
      <c r="B40" s="35"/>
      <c r="C40" s="91">
        <v>22579427</v>
      </c>
      <c r="D40" s="91">
        <v>17732186</v>
      </c>
    </row>
    <row r="41" spans="1:5" s="72" customFormat="1" x14ac:dyDescent="0.2">
      <c r="A41" s="73"/>
      <c r="B41" s="35"/>
      <c r="C41" s="91"/>
      <c r="D41" s="91"/>
    </row>
    <row r="42" spans="1:5" ht="10.8" thickBot="1" x14ac:dyDescent="0.25">
      <c r="A42" s="25" t="s">
        <v>11</v>
      </c>
      <c r="B42" s="35"/>
      <c r="C42" s="90">
        <f>SUM(C38:C40)</f>
        <v>183598920</v>
      </c>
      <c r="D42" s="90">
        <f>SUM(D38:D40)</f>
        <v>178650973</v>
      </c>
    </row>
    <row r="43" spans="1:5" ht="11.55" customHeight="1" x14ac:dyDescent="0.2">
      <c r="A43" s="57"/>
      <c r="B43" s="35"/>
      <c r="C43" s="67"/>
      <c r="D43" s="67"/>
    </row>
    <row r="44" spans="1:5" x14ac:dyDescent="0.2">
      <c r="A44" s="25" t="s">
        <v>12</v>
      </c>
      <c r="B44" s="33"/>
      <c r="C44" s="81"/>
      <c r="D44" s="80"/>
    </row>
    <row r="45" spans="1:5" x14ac:dyDescent="0.2">
      <c r="A45" s="25" t="s">
        <v>10</v>
      </c>
      <c r="B45" s="35"/>
      <c r="C45" s="58"/>
      <c r="D45" s="43"/>
    </row>
    <row r="46" spans="1:5" ht="11.55" customHeight="1" x14ac:dyDescent="0.2">
      <c r="A46" s="50" t="s">
        <v>7</v>
      </c>
      <c r="B46" s="35"/>
      <c r="C46" s="61">
        <v>158599061</v>
      </c>
      <c r="D46" s="61">
        <v>133469839</v>
      </c>
    </row>
    <row r="47" spans="1:5" ht="11.55" customHeight="1" x14ac:dyDescent="0.2">
      <c r="A47" s="50" t="s">
        <v>124</v>
      </c>
      <c r="B47" s="35"/>
      <c r="C47" s="61">
        <v>8577857</v>
      </c>
      <c r="D47" s="61">
        <v>3498080</v>
      </c>
      <c r="E47" s="50"/>
    </row>
    <row r="48" spans="1:5" ht="11.55" customHeight="1" x14ac:dyDescent="0.2">
      <c r="A48" s="47" t="s">
        <v>5</v>
      </c>
      <c r="B48" s="35"/>
      <c r="C48" s="61">
        <v>2699312</v>
      </c>
      <c r="D48" s="61">
        <v>4586442</v>
      </c>
    </row>
    <row r="49" spans="1:6" ht="11.55" customHeight="1" thickBot="1" x14ac:dyDescent="0.25">
      <c r="A49" s="50" t="s">
        <v>67</v>
      </c>
      <c r="B49" s="35"/>
      <c r="C49" s="91">
        <v>20159077</v>
      </c>
      <c r="D49" s="91">
        <v>16754947</v>
      </c>
    </row>
    <row r="50" spans="1:6" ht="10.8" thickBot="1" x14ac:dyDescent="0.25">
      <c r="A50" s="25" t="s">
        <v>9</v>
      </c>
      <c r="B50" s="35"/>
      <c r="C50" s="62">
        <f>SUM(C46:C49)</f>
        <v>190035307</v>
      </c>
      <c r="D50" s="62">
        <f>SUM(D46:D49)</f>
        <v>158309308</v>
      </c>
    </row>
    <row r="51" spans="1:6" x14ac:dyDescent="0.2">
      <c r="A51" s="47"/>
      <c r="B51" s="35"/>
      <c r="C51" s="69"/>
      <c r="D51" s="68"/>
    </row>
    <row r="52" spans="1:6" x14ac:dyDescent="0.2">
      <c r="A52" s="25" t="s">
        <v>8</v>
      </c>
      <c r="B52" s="35"/>
      <c r="C52" s="43"/>
      <c r="D52" s="43"/>
    </row>
    <row r="53" spans="1:6" ht="11.55" customHeight="1" x14ac:dyDescent="0.25">
      <c r="A53" s="74" t="s">
        <v>7</v>
      </c>
      <c r="B53" s="35"/>
      <c r="C53" s="61">
        <v>109550643</v>
      </c>
      <c r="D53" s="61">
        <v>66807063</v>
      </c>
    </row>
    <row r="54" spans="1:6" ht="11.55" customHeight="1" x14ac:dyDescent="0.2">
      <c r="A54" s="50" t="s">
        <v>124</v>
      </c>
      <c r="B54" s="35"/>
      <c r="C54" s="61">
        <v>2902105</v>
      </c>
      <c r="D54" s="61">
        <v>1802308</v>
      </c>
    </row>
    <row r="55" spans="1:6" ht="11.55" customHeight="1" x14ac:dyDescent="0.25">
      <c r="A55" s="74" t="s">
        <v>125</v>
      </c>
      <c r="B55" s="33"/>
      <c r="C55" s="61">
        <v>68758901</v>
      </c>
      <c r="D55" s="61">
        <v>30057910</v>
      </c>
    </row>
    <row r="56" spans="1:6" ht="11.55" customHeight="1" x14ac:dyDescent="0.25">
      <c r="A56" s="74" t="s">
        <v>38</v>
      </c>
      <c r="B56" s="35"/>
      <c r="C56" s="61">
        <v>62051101</v>
      </c>
      <c r="D56" s="61">
        <v>32761647</v>
      </c>
    </row>
    <row r="57" spans="1:6" ht="11.55" customHeight="1" x14ac:dyDescent="0.25">
      <c r="A57" s="74" t="s">
        <v>126</v>
      </c>
      <c r="C57" s="61">
        <v>5582265</v>
      </c>
      <c r="D57" s="61">
        <v>3471202</v>
      </c>
    </row>
    <row r="58" spans="1:6" ht="12" x14ac:dyDescent="0.25">
      <c r="A58" s="74" t="s">
        <v>6</v>
      </c>
      <c r="C58" s="61">
        <v>804398</v>
      </c>
      <c r="D58" s="61">
        <v>1641832</v>
      </c>
    </row>
    <row r="59" spans="1:6" ht="11.55" customHeight="1" thickBot="1" x14ac:dyDescent="0.3">
      <c r="A59" s="74" t="s">
        <v>5</v>
      </c>
      <c r="C59" s="61">
        <v>2489781</v>
      </c>
      <c r="D59" s="61">
        <v>996007</v>
      </c>
    </row>
    <row r="60" spans="1:6" ht="10.8" thickBot="1" x14ac:dyDescent="0.25">
      <c r="A60" s="25" t="s">
        <v>4</v>
      </c>
      <c r="C60" s="62">
        <f>SUM(C53:C59)</f>
        <v>252139194</v>
      </c>
      <c r="D60" s="62">
        <f>SUM(D53:D59)</f>
        <v>137537969</v>
      </c>
    </row>
    <row r="61" spans="1:6" s="72" customFormat="1" ht="10.8" thickBot="1" x14ac:dyDescent="0.25">
      <c r="A61" s="25"/>
      <c r="C61" s="62"/>
      <c r="D61" s="62"/>
    </row>
    <row r="62" spans="1:6" ht="10.8" thickBot="1" x14ac:dyDescent="0.25">
      <c r="A62" s="25" t="s">
        <v>3</v>
      </c>
      <c r="C62" s="62">
        <f>C60+C50</f>
        <v>442174501</v>
      </c>
      <c r="D62" s="62">
        <f>D60+D50</f>
        <v>295847277</v>
      </c>
    </row>
    <row r="63" spans="1:6" ht="10.8" thickBot="1" x14ac:dyDescent="0.25">
      <c r="A63" s="28"/>
      <c r="C63" s="63" t="s">
        <v>0</v>
      </c>
      <c r="D63" s="63"/>
    </row>
    <row r="64" spans="1:6" customFormat="1" ht="15" thickBot="1" x14ac:dyDescent="0.35">
      <c r="A64" s="25" t="s">
        <v>127</v>
      </c>
      <c r="B64" s="72"/>
      <c r="C64" s="65">
        <f>C62+C42</f>
        <v>625773421</v>
      </c>
      <c r="D64" s="65">
        <f>D62+D42</f>
        <v>474498250</v>
      </c>
      <c r="E64" s="15"/>
      <c r="F64" s="15"/>
    </row>
    <row r="65" spans="1:3" ht="10.8" thickTop="1" x14ac:dyDescent="0.2">
      <c r="A65" s="15"/>
      <c r="C65" s="70"/>
    </row>
    <row r="66" spans="1:3" x14ac:dyDescent="0.2">
      <c r="C66" s="70"/>
    </row>
    <row r="67" spans="1:3" x14ac:dyDescent="0.2">
      <c r="C67" s="70"/>
    </row>
    <row r="68" spans="1:3" x14ac:dyDescent="0.2">
      <c r="C68" s="70"/>
    </row>
    <row r="69" spans="1:3" x14ac:dyDescent="0.2">
      <c r="C69" s="70"/>
    </row>
    <row r="70" spans="1:3" x14ac:dyDescent="0.2">
      <c r="C70" s="70"/>
    </row>
    <row r="71" spans="1:3" x14ac:dyDescent="0.2">
      <c r="C71" s="70"/>
    </row>
    <row r="72" spans="1:3" x14ac:dyDescent="0.2">
      <c r="C72" s="70"/>
    </row>
    <row r="73" spans="1:3" x14ac:dyDescent="0.2">
      <c r="C73" s="70"/>
    </row>
    <row r="74" spans="1:3" x14ac:dyDescent="0.2">
      <c r="C74" s="70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O3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A32" sqref="A32"/>
    </sheetView>
  </sheetViews>
  <sheetFormatPr defaultColWidth="8.6640625" defaultRowHeight="10.199999999999999" x14ac:dyDescent="0.2"/>
  <cols>
    <col min="1" max="1" width="43.21875" style="21" customWidth="1"/>
    <col min="2" max="2" width="2.44140625" style="15" bestFit="1" customWidth="1"/>
    <col min="3" max="3" width="11.6640625" style="1" customWidth="1"/>
    <col min="4" max="4" width="9.6640625" style="1" customWidth="1"/>
    <col min="5" max="5" width="10.6640625" style="1" bestFit="1" customWidth="1"/>
    <col min="6" max="6" width="11.5546875" style="1" customWidth="1"/>
    <col min="7" max="7" width="13.44140625" style="1" customWidth="1"/>
    <col min="8" max="8" width="19.6640625" style="1" customWidth="1"/>
    <col min="9" max="9" width="12.44140625" style="1" bestFit="1" customWidth="1"/>
    <col min="10" max="10" width="12.6640625" style="1" customWidth="1"/>
    <col min="11" max="16384" width="8.6640625" style="15"/>
  </cols>
  <sheetData>
    <row r="1" spans="1:15" x14ac:dyDescent="0.2">
      <c r="A1" s="44" t="str">
        <f>SOFP!A1</f>
        <v>ROCA INDUSTRY HOLDINGROCK1 SA</v>
      </c>
    </row>
    <row r="2" spans="1:15" x14ac:dyDescent="0.2">
      <c r="A2" s="20" t="s">
        <v>70</v>
      </c>
    </row>
    <row r="4" spans="1:15" x14ac:dyDescent="0.2">
      <c r="C4" s="52" t="s">
        <v>128</v>
      </c>
      <c r="D4" s="2"/>
    </row>
    <row r="5" spans="1:15" x14ac:dyDescent="0.2">
      <c r="C5" s="53" t="s">
        <v>129</v>
      </c>
      <c r="D5" s="45"/>
    </row>
    <row r="7" spans="1:15" x14ac:dyDescent="0.2">
      <c r="C7" s="138"/>
      <c r="D7" s="138"/>
      <c r="E7" s="138"/>
      <c r="F7" s="138"/>
      <c r="G7" s="139"/>
      <c r="H7" s="92"/>
    </row>
    <row r="8" spans="1:15" ht="37.200000000000003" customHeight="1" x14ac:dyDescent="0.2">
      <c r="A8" s="28"/>
      <c r="B8" s="28"/>
      <c r="C8" s="46" t="s">
        <v>13</v>
      </c>
      <c r="D8" s="46" t="s">
        <v>21</v>
      </c>
      <c r="E8" s="46" t="s">
        <v>49</v>
      </c>
      <c r="F8" s="46" t="s">
        <v>50</v>
      </c>
      <c r="G8" s="46" t="s">
        <v>94</v>
      </c>
      <c r="H8" s="46" t="s">
        <v>89</v>
      </c>
      <c r="I8" s="46" t="s">
        <v>34</v>
      </c>
      <c r="J8" s="46" t="s">
        <v>11</v>
      </c>
      <c r="O8" s="72"/>
    </row>
    <row r="9" spans="1:15" x14ac:dyDescent="0.2">
      <c r="C9" s="12"/>
      <c r="D9" s="13"/>
      <c r="E9" s="13"/>
      <c r="F9" s="14"/>
      <c r="G9" s="14"/>
      <c r="H9" s="12"/>
      <c r="I9" s="12"/>
      <c r="J9" s="12"/>
      <c r="O9" s="72"/>
    </row>
    <row r="10" spans="1:15" x14ac:dyDescent="0.2">
      <c r="A10" s="51" t="s">
        <v>200</v>
      </c>
      <c r="B10" s="33"/>
      <c r="C10" s="11">
        <v>176945730</v>
      </c>
      <c r="D10" s="11">
        <v>38</v>
      </c>
      <c r="E10" s="11">
        <v>0</v>
      </c>
      <c r="F10" s="11">
        <v>0</v>
      </c>
      <c r="G10" s="11">
        <v>-2597778</v>
      </c>
      <c r="H10" s="11">
        <v>174347990</v>
      </c>
      <c r="I10" s="11">
        <v>19989893</v>
      </c>
      <c r="J10" s="11">
        <f>SUM(H10:I10)</f>
        <v>194337883</v>
      </c>
      <c r="O10" s="72"/>
    </row>
    <row r="11" spans="1:15" x14ac:dyDescent="0.2">
      <c r="A11" s="50" t="s">
        <v>90</v>
      </c>
      <c r="B11" s="47"/>
      <c r="C11" s="6">
        <v>0</v>
      </c>
      <c r="D11" s="7">
        <v>0</v>
      </c>
      <c r="E11" s="7"/>
      <c r="F11" s="6">
        <v>0</v>
      </c>
      <c r="G11" s="6">
        <v>-10867424</v>
      </c>
      <c r="H11" s="6">
        <v>-10867424</v>
      </c>
      <c r="I11" s="6">
        <v>889411</v>
      </c>
      <c r="J11" s="6">
        <f t="shared" ref="J11:J13" si="0">SUM(H11:I11)</f>
        <v>-9978013</v>
      </c>
      <c r="O11" s="72"/>
    </row>
    <row r="12" spans="1:15" x14ac:dyDescent="0.2">
      <c r="A12" s="50" t="s">
        <v>35</v>
      </c>
      <c r="B12" s="47"/>
      <c r="C12" s="6">
        <v>0</v>
      </c>
      <c r="D12" s="7">
        <v>0</v>
      </c>
      <c r="E12" s="6">
        <v>2348223</v>
      </c>
      <c r="F12" s="6">
        <v>-128537</v>
      </c>
      <c r="G12" s="6">
        <v>0</v>
      </c>
      <c r="H12" s="6">
        <v>2219686</v>
      </c>
      <c r="I12" s="6">
        <v>-55088</v>
      </c>
      <c r="J12" s="6">
        <f t="shared" si="0"/>
        <v>2164598</v>
      </c>
      <c r="O12" s="72"/>
    </row>
    <row r="13" spans="1:15" x14ac:dyDescent="0.2">
      <c r="A13" s="51" t="s">
        <v>130</v>
      </c>
      <c r="B13" s="47"/>
      <c r="C13" s="10">
        <f>SUM(C11:C12)</f>
        <v>0</v>
      </c>
      <c r="D13" s="77">
        <f t="shared" ref="D13:I13" si="1">SUM(D11:D12)</f>
        <v>0</v>
      </c>
      <c r="E13" s="75">
        <f t="shared" si="1"/>
        <v>2348223</v>
      </c>
      <c r="F13" s="75">
        <f t="shared" si="1"/>
        <v>-128537</v>
      </c>
      <c r="G13" s="75">
        <f t="shared" si="1"/>
        <v>-10867424</v>
      </c>
      <c r="H13" s="75">
        <f t="shared" si="1"/>
        <v>-8647738</v>
      </c>
      <c r="I13" s="75">
        <f t="shared" si="1"/>
        <v>834323</v>
      </c>
      <c r="J13" s="75">
        <f t="shared" si="0"/>
        <v>-7813415</v>
      </c>
      <c r="O13" s="72"/>
    </row>
    <row r="14" spans="1:15" x14ac:dyDescent="0.2">
      <c r="A14" s="24"/>
      <c r="B14" s="47"/>
      <c r="C14" s="5"/>
      <c r="D14" s="5"/>
      <c r="E14" s="5"/>
      <c r="F14" s="5"/>
      <c r="G14" s="5"/>
      <c r="H14" s="5"/>
      <c r="I14" s="5"/>
      <c r="J14" s="5"/>
      <c r="O14" s="72"/>
    </row>
    <row r="15" spans="1:15" x14ac:dyDescent="0.2">
      <c r="A15" s="25" t="s">
        <v>88</v>
      </c>
      <c r="B15" s="33"/>
      <c r="C15" s="6"/>
      <c r="D15" s="7"/>
      <c r="E15" s="7"/>
      <c r="F15" s="6"/>
      <c r="G15" s="6"/>
      <c r="H15" s="6"/>
      <c r="I15" s="6"/>
      <c r="J15" s="6"/>
      <c r="O15" s="72"/>
    </row>
    <row r="16" spans="1:15" x14ac:dyDescent="0.2">
      <c r="A16" s="50" t="s">
        <v>48</v>
      </c>
      <c r="B16" s="33"/>
      <c r="C16" s="6">
        <v>0</v>
      </c>
      <c r="D16" s="7">
        <v>0</v>
      </c>
      <c r="E16" s="7"/>
      <c r="F16" s="6">
        <v>0</v>
      </c>
      <c r="G16" s="6">
        <v>0</v>
      </c>
      <c r="H16" s="6">
        <v>0</v>
      </c>
      <c r="I16" s="6">
        <v>-1361580</v>
      </c>
      <c r="J16" s="6">
        <f t="shared" ref="J16:J21" si="2">SUM(H16:I16)</f>
        <v>-1361580</v>
      </c>
      <c r="O16" s="72"/>
    </row>
    <row r="17" spans="1:15" x14ac:dyDescent="0.2">
      <c r="A17" s="72" t="s">
        <v>91</v>
      </c>
      <c r="B17" s="33"/>
      <c r="C17" s="6">
        <v>0</v>
      </c>
      <c r="D17" s="7">
        <v>0</v>
      </c>
      <c r="E17" s="7"/>
      <c r="F17" s="6">
        <v>0</v>
      </c>
      <c r="G17" s="6">
        <v>-66030</v>
      </c>
      <c r="H17" s="6">
        <v>-66030</v>
      </c>
      <c r="I17" s="6">
        <v>0</v>
      </c>
      <c r="J17" s="6">
        <f t="shared" si="2"/>
        <v>-66030</v>
      </c>
      <c r="L17" s="50"/>
      <c r="O17" s="72"/>
    </row>
    <row r="18" spans="1:15" x14ac:dyDescent="0.2">
      <c r="A18" s="72" t="s">
        <v>131</v>
      </c>
      <c r="B18" s="33"/>
      <c r="C18" s="6">
        <v>0</v>
      </c>
      <c r="D18" s="7">
        <v>0</v>
      </c>
      <c r="E18" s="7"/>
      <c r="F18" s="6">
        <v>0</v>
      </c>
      <c r="G18" s="6">
        <v>0</v>
      </c>
      <c r="H18" s="6">
        <v>0</v>
      </c>
      <c r="I18" s="6">
        <v>14961727</v>
      </c>
      <c r="J18" s="6">
        <f t="shared" si="2"/>
        <v>14961727</v>
      </c>
      <c r="L18" s="83"/>
      <c r="O18" s="72"/>
    </row>
    <row r="19" spans="1:15" x14ac:dyDescent="0.2">
      <c r="A19" s="72" t="s">
        <v>132</v>
      </c>
      <c r="B19" s="33"/>
      <c r="C19" s="6">
        <v>0</v>
      </c>
      <c r="D19" s="7">
        <v>0</v>
      </c>
      <c r="E19" s="7"/>
      <c r="F19" s="6">
        <v>0</v>
      </c>
      <c r="G19" s="6">
        <v>-4701496</v>
      </c>
      <c r="H19" s="6">
        <v>-4701496</v>
      </c>
      <c r="I19" s="6">
        <v>-16692177</v>
      </c>
      <c r="J19" s="6">
        <f t="shared" si="2"/>
        <v>-21393673</v>
      </c>
      <c r="L19" s="50"/>
      <c r="O19" s="72"/>
    </row>
    <row r="20" spans="1:15" x14ac:dyDescent="0.2">
      <c r="A20" s="72" t="s">
        <v>92</v>
      </c>
      <c r="B20" s="33"/>
      <c r="C20" s="6">
        <v>0</v>
      </c>
      <c r="D20" s="7">
        <v>0</v>
      </c>
      <c r="E20" s="7"/>
      <c r="F20" s="6">
        <v>0</v>
      </c>
      <c r="G20" s="6">
        <v>-13939</v>
      </c>
      <c r="H20" s="6">
        <v>-13939</v>
      </c>
      <c r="I20" s="6">
        <v>0</v>
      </c>
      <c r="J20" s="6">
        <f t="shared" si="2"/>
        <v>-13939</v>
      </c>
      <c r="L20" s="50"/>
      <c r="O20" s="72"/>
    </row>
    <row r="21" spans="1:15" x14ac:dyDescent="0.2">
      <c r="A21" s="24" t="s">
        <v>201</v>
      </c>
      <c r="B21" s="33"/>
      <c r="C21" s="78">
        <f>C10+C13+SUM(C16:C20)</f>
        <v>176945730</v>
      </c>
      <c r="D21" s="78">
        <f t="shared" ref="D21:I21" si="3">D10+D13+SUM(D16:D20)</f>
        <v>38</v>
      </c>
      <c r="E21" s="78">
        <f t="shared" si="3"/>
        <v>2348223</v>
      </c>
      <c r="F21" s="78">
        <f t="shared" si="3"/>
        <v>-128537</v>
      </c>
      <c r="G21" s="78">
        <f t="shared" si="3"/>
        <v>-18246667</v>
      </c>
      <c r="H21" s="78">
        <f t="shared" si="3"/>
        <v>160918787</v>
      </c>
      <c r="I21" s="78">
        <f t="shared" si="3"/>
        <v>17732186</v>
      </c>
      <c r="J21" s="78">
        <f t="shared" si="2"/>
        <v>178650973</v>
      </c>
      <c r="O21" s="72"/>
    </row>
    <row r="22" spans="1:15" x14ac:dyDescent="0.2">
      <c r="O22" s="72"/>
    </row>
    <row r="23" spans="1:15" x14ac:dyDescent="0.2">
      <c r="A23" s="50" t="s">
        <v>93</v>
      </c>
      <c r="B23" s="47"/>
      <c r="C23" s="6">
        <v>0</v>
      </c>
      <c r="D23" s="7">
        <v>0</v>
      </c>
      <c r="E23" s="7"/>
      <c r="F23" s="6">
        <v>0</v>
      </c>
      <c r="G23" s="6">
        <v>-19394198</v>
      </c>
      <c r="H23" s="6">
        <v>-19394198</v>
      </c>
      <c r="I23" s="6">
        <v>-1736390</v>
      </c>
      <c r="J23" s="6">
        <f t="shared" ref="J23:J25" si="4">SUM(H23:I23)</f>
        <v>-21130588</v>
      </c>
    </row>
    <row r="24" spans="1:15" x14ac:dyDescent="0.2">
      <c r="A24" s="50" t="s">
        <v>35</v>
      </c>
      <c r="B24" s="47"/>
      <c r="C24" s="6">
        <v>0</v>
      </c>
      <c r="D24" s="7">
        <v>0</v>
      </c>
      <c r="E24" s="7">
        <v>14104076</v>
      </c>
      <c r="F24" s="6">
        <v>532258</v>
      </c>
      <c r="G24" s="6">
        <v>0</v>
      </c>
      <c r="H24" s="6">
        <v>14636334</v>
      </c>
      <c r="I24" s="6">
        <v>1629260</v>
      </c>
      <c r="J24" s="6">
        <f t="shared" si="4"/>
        <v>16265594</v>
      </c>
    </row>
    <row r="25" spans="1:15" x14ac:dyDescent="0.2">
      <c r="A25" s="51" t="s">
        <v>47</v>
      </c>
      <c r="B25" s="47"/>
      <c r="C25" s="10">
        <f>SUM(C23:C24)</f>
        <v>0</v>
      </c>
      <c r="D25" s="77">
        <f t="shared" ref="D25:I25" si="5">SUM(D23:D24)</f>
        <v>0</v>
      </c>
      <c r="E25" s="76">
        <f t="shared" si="5"/>
        <v>14104076</v>
      </c>
      <c r="F25" s="76">
        <f t="shared" si="5"/>
        <v>532258</v>
      </c>
      <c r="G25" s="76">
        <f t="shared" si="5"/>
        <v>-19394198</v>
      </c>
      <c r="H25" s="76">
        <f t="shared" si="5"/>
        <v>-4757864</v>
      </c>
      <c r="I25" s="76">
        <f t="shared" si="5"/>
        <v>-107130</v>
      </c>
      <c r="J25" s="76">
        <f t="shared" si="4"/>
        <v>-4864994</v>
      </c>
    </row>
    <row r="26" spans="1:15" x14ac:dyDescent="0.2">
      <c r="A26" s="24"/>
      <c r="B26" s="47"/>
      <c r="C26" s="5"/>
      <c r="D26" s="5"/>
      <c r="E26" s="5"/>
      <c r="F26" s="5"/>
      <c r="G26" s="5"/>
      <c r="H26" s="5"/>
      <c r="I26" s="5"/>
      <c r="J26" s="5"/>
    </row>
    <row r="27" spans="1:15" s="86" customFormat="1" x14ac:dyDescent="0.2">
      <c r="A27" s="24" t="s">
        <v>88</v>
      </c>
      <c r="B27" s="33"/>
      <c r="C27" s="6"/>
      <c r="D27" s="6"/>
      <c r="E27" s="6"/>
      <c r="F27" s="6"/>
      <c r="G27" s="6"/>
      <c r="H27" s="6"/>
      <c r="I27" s="6"/>
      <c r="J27" s="6"/>
    </row>
    <row r="28" spans="1:15" x14ac:dyDescent="0.2">
      <c r="A28" s="72" t="s">
        <v>91</v>
      </c>
      <c r="B28" s="33"/>
      <c r="C28" s="6">
        <v>0</v>
      </c>
      <c r="D28" s="7">
        <v>0</v>
      </c>
      <c r="E28" s="7"/>
      <c r="F28" s="6">
        <v>0</v>
      </c>
      <c r="G28" s="6">
        <v>-182978</v>
      </c>
      <c r="H28" s="6">
        <v>-182978</v>
      </c>
      <c r="I28" s="6">
        <v>0</v>
      </c>
      <c r="J28" s="6">
        <f t="shared" ref="J28:J31" si="6">SUM(H28:I28)</f>
        <v>-182978</v>
      </c>
    </row>
    <row r="29" spans="1:15" x14ac:dyDescent="0.2">
      <c r="A29" s="72" t="s">
        <v>131</v>
      </c>
      <c r="B29" s="33"/>
      <c r="C29" s="6">
        <v>0</v>
      </c>
      <c r="D29" s="7">
        <v>0</v>
      </c>
      <c r="E29" s="7"/>
      <c r="F29" s="6">
        <v>0</v>
      </c>
      <c r="G29" s="6">
        <v>0</v>
      </c>
      <c r="H29" s="6">
        <v>0</v>
      </c>
      <c r="I29" s="6">
        <v>-545970</v>
      </c>
      <c r="J29" s="6">
        <f t="shared" si="6"/>
        <v>-545970</v>
      </c>
    </row>
    <row r="30" spans="1:15" x14ac:dyDescent="0.2">
      <c r="A30" s="72" t="s">
        <v>132</v>
      </c>
      <c r="B30" s="33"/>
      <c r="C30" s="6">
        <v>0</v>
      </c>
      <c r="D30" s="7">
        <v>0</v>
      </c>
      <c r="E30" s="7"/>
      <c r="F30" s="6">
        <v>0</v>
      </c>
      <c r="G30" s="6">
        <v>5041548</v>
      </c>
      <c r="H30" s="6">
        <v>5041548</v>
      </c>
      <c r="I30" s="6">
        <v>5500341</v>
      </c>
      <c r="J30" s="6">
        <f t="shared" si="6"/>
        <v>10541889</v>
      </c>
    </row>
    <row r="31" spans="1:15" x14ac:dyDescent="0.2">
      <c r="A31" s="24" t="s">
        <v>202</v>
      </c>
      <c r="B31" s="33"/>
      <c r="C31" s="78">
        <f t="shared" ref="C31:I31" si="7">SUM(C25:C30)+C21</f>
        <v>176945730</v>
      </c>
      <c r="D31" s="78">
        <f t="shared" si="7"/>
        <v>38</v>
      </c>
      <c r="E31" s="78">
        <f t="shared" si="7"/>
        <v>16452299</v>
      </c>
      <c r="F31" s="78">
        <f t="shared" si="7"/>
        <v>403721</v>
      </c>
      <c r="G31" s="78">
        <f t="shared" si="7"/>
        <v>-32782295</v>
      </c>
      <c r="H31" s="78">
        <f t="shared" si="7"/>
        <v>161019493</v>
      </c>
      <c r="I31" s="78">
        <f t="shared" si="7"/>
        <v>22579427</v>
      </c>
      <c r="J31" s="78">
        <f t="shared" si="6"/>
        <v>183598920</v>
      </c>
    </row>
    <row r="35" spans="3:10" x14ac:dyDescent="0.2">
      <c r="C35" s="15"/>
      <c r="D35" s="15"/>
      <c r="E35" s="15"/>
      <c r="F35" s="15"/>
      <c r="G35" s="15"/>
      <c r="H35" s="15"/>
      <c r="I35" s="15"/>
      <c r="J35" s="15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  <ignoredErrors>
    <ignoredError sqref="C13:I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E63"/>
  <sheetViews>
    <sheetView showGridLines="0" zoomScaleNormal="100" workbookViewId="0">
      <pane xSplit="1" ySplit="8" topLeftCell="B43" activePane="bottomRight" state="frozen"/>
      <selection activeCell="C16" sqref="C16"/>
      <selection pane="topRight" activeCell="C16" sqref="C16"/>
      <selection pane="bottomLeft" activeCell="C16" sqref="C16"/>
      <selection pane="bottomRight" activeCell="D43" sqref="D43"/>
    </sheetView>
  </sheetViews>
  <sheetFormatPr defaultColWidth="8.6640625" defaultRowHeight="10.199999999999999" x14ac:dyDescent="0.2"/>
  <cols>
    <col min="1" max="1" width="57.109375" style="21" customWidth="1"/>
    <col min="2" max="2" width="4.33203125" style="72" bestFit="1" customWidth="1"/>
    <col min="3" max="3" width="18.77734375" style="48" customWidth="1"/>
    <col min="4" max="4" width="19.5546875" style="48" customWidth="1"/>
    <col min="5" max="16384" width="8.6640625" style="72"/>
  </cols>
  <sheetData>
    <row r="1" spans="1:5" x14ac:dyDescent="0.2">
      <c r="A1" s="117" t="str">
        <f>SOFP!A1</f>
        <v>ROCA INDUSTRY HOLDINGROCK1 SA</v>
      </c>
    </row>
    <row r="2" spans="1:5" x14ac:dyDescent="0.2">
      <c r="A2" s="29" t="s">
        <v>70</v>
      </c>
    </row>
    <row r="4" spans="1:5" x14ac:dyDescent="0.2">
      <c r="B4" s="31" t="s">
        <v>101</v>
      </c>
    </row>
    <row r="5" spans="1:5" x14ac:dyDescent="0.2">
      <c r="B5" s="85" t="s">
        <v>133</v>
      </c>
    </row>
    <row r="6" spans="1:5" x14ac:dyDescent="0.2">
      <c r="B6" s="32"/>
    </row>
    <row r="7" spans="1:5" x14ac:dyDescent="0.2">
      <c r="C7" s="84"/>
      <c r="D7" s="84"/>
    </row>
    <row r="8" spans="1:5" ht="20.399999999999999" x14ac:dyDescent="0.2">
      <c r="A8" s="30"/>
      <c r="B8" s="24"/>
      <c r="C8" s="137" t="s">
        <v>196</v>
      </c>
      <c r="D8" s="137" t="s">
        <v>197</v>
      </c>
    </row>
    <row r="9" spans="1:5" x14ac:dyDescent="0.2">
      <c r="A9" s="30"/>
      <c r="B9" s="24"/>
      <c r="C9" s="24"/>
      <c r="D9" s="24"/>
    </row>
    <row r="10" spans="1:5" ht="7.5" customHeight="1" x14ac:dyDescent="0.2">
      <c r="A10" s="73"/>
      <c r="B10" s="24"/>
      <c r="C10" s="49"/>
      <c r="D10" s="49"/>
    </row>
    <row r="11" spans="1:5" ht="10.8" thickBot="1" x14ac:dyDescent="0.25">
      <c r="A11" s="118" t="s">
        <v>138</v>
      </c>
      <c r="B11" s="17"/>
      <c r="C11" s="103">
        <f>[1]SOCI!C32</f>
        <v>-21001750</v>
      </c>
      <c r="D11" s="103">
        <f>[1]SOCI!D32</f>
        <v>-9938944</v>
      </c>
      <c r="E11" s="48"/>
    </row>
    <row r="12" spans="1:5" ht="10.8" thickTop="1" x14ac:dyDescent="0.2">
      <c r="A12" s="119" t="s">
        <v>134</v>
      </c>
      <c r="B12" s="104"/>
      <c r="C12" s="105"/>
      <c r="D12" s="106"/>
    </row>
    <row r="13" spans="1:5" x14ac:dyDescent="0.2">
      <c r="A13" s="73" t="s">
        <v>139</v>
      </c>
      <c r="C13" s="107">
        <v>22918628</v>
      </c>
      <c r="D13" s="108">
        <v>13352454</v>
      </c>
    </row>
    <row r="14" spans="1:5" x14ac:dyDescent="0.2">
      <c r="A14" s="73" t="s">
        <v>37</v>
      </c>
      <c r="C14" s="107" t="s">
        <v>80</v>
      </c>
      <c r="D14" s="108">
        <v>9855137</v>
      </c>
    </row>
    <row r="15" spans="1:5" x14ac:dyDescent="0.2">
      <c r="A15" s="73" t="s">
        <v>166</v>
      </c>
      <c r="C15" s="107">
        <v>-996881</v>
      </c>
      <c r="D15" s="108">
        <v>-741958</v>
      </c>
    </row>
    <row r="16" spans="1:5" x14ac:dyDescent="0.2">
      <c r="A16" s="73" t="s">
        <v>140</v>
      </c>
      <c r="C16" s="107">
        <v>-78890</v>
      </c>
      <c r="D16" s="108">
        <v>-1610836</v>
      </c>
    </row>
    <row r="17" spans="1:4" x14ac:dyDescent="0.2">
      <c r="A17" s="73" t="s">
        <v>141</v>
      </c>
      <c r="C17" s="107">
        <v>176894</v>
      </c>
      <c r="D17" s="108" t="s">
        <v>80</v>
      </c>
    </row>
    <row r="18" spans="1:4" x14ac:dyDescent="0.2">
      <c r="A18" s="73" t="s">
        <v>167</v>
      </c>
      <c r="C18" s="107">
        <v>206065</v>
      </c>
      <c r="D18" s="108">
        <v>49715</v>
      </c>
    </row>
    <row r="19" spans="1:4" x14ac:dyDescent="0.2">
      <c r="A19" s="73" t="s">
        <v>142</v>
      </c>
      <c r="C19" s="107">
        <v>705018</v>
      </c>
      <c r="D19" s="108" t="s">
        <v>80</v>
      </c>
    </row>
    <row r="20" spans="1:4" x14ac:dyDescent="0.2">
      <c r="A20" s="73" t="s">
        <v>143</v>
      </c>
      <c r="C20" s="107">
        <v>-689255</v>
      </c>
      <c r="D20" s="108">
        <v>-27491</v>
      </c>
    </row>
    <row r="21" spans="1:4" x14ac:dyDescent="0.2">
      <c r="A21" s="73" t="s">
        <v>144</v>
      </c>
      <c r="C21" s="107">
        <v>16400494</v>
      </c>
      <c r="D21" s="108">
        <v>7288004</v>
      </c>
    </row>
    <row r="22" spans="1:4" x14ac:dyDescent="0.2">
      <c r="A22" s="73" t="s">
        <v>145</v>
      </c>
      <c r="C22" s="107">
        <v>829982</v>
      </c>
      <c r="D22" s="108" t="s">
        <v>80</v>
      </c>
    </row>
    <row r="23" spans="1:4" x14ac:dyDescent="0.2">
      <c r="A23" s="73" t="s">
        <v>146</v>
      </c>
      <c r="C23" s="107">
        <v>571400</v>
      </c>
      <c r="D23" s="108">
        <v>-607987</v>
      </c>
    </row>
    <row r="24" spans="1:4" x14ac:dyDescent="0.2">
      <c r="A24" s="73"/>
      <c r="C24" s="107"/>
      <c r="D24" s="108"/>
    </row>
    <row r="25" spans="1:4" ht="20.399999999999999" x14ac:dyDescent="0.2">
      <c r="A25" s="119" t="s">
        <v>135</v>
      </c>
      <c r="B25" s="104"/>
      <c r="C25" s="109"/>
      <c r="D25" s="106"/>
    </row>
    <row r="26" spans="1:4" x14ac:dyDescent="0.2">
      <c r="A26" s="73" t="s">
        <v>147</v>
      </c>
      <c r="C26" s="107">
        <v>-7573404</v>
      </c>
      <c r="D26" s="108">
        <v>46262546</v>
      </c>
    </row>
    <row r="27" spans="1:4" x14ac:dyDescent="0.2">
      <c r="A27" s="120" t="s">
        <v>148</v>
      </c>
      <c r="C27" s="107">
        <v>24752870</v>
      </c>
      <c r="D27" s="108">
        <v>-3867735</v>
      </c>
    </row>
    <row r="28" spans="1:4" x14ac:dyDescent="0.2">
      <c r="A28" s="73" t="s">
        <v>149</v>
      </c>
      <c r="C28" s="107">
        <v>-7871200</v>
      </c>
      <c r="D28" s="108">
        <v>-7283064</v>
      </c>
    </row>
    <row r="29" spans="1:4" ht="10.8" thickBot="1" x14ac:dyDescent="0.25">
      <c r="A29" s="73" t="s">
        <v>150</v>
      </c>
      <c r="C29" s="110">
        <v>23808</v>
      </c>
      <c r="D29" s="111">
        <v>-23002</v>
      </c>
    </row>
    <row r="30" spans="1:4" ht="10.8" thickBot="1" x14ac:dyDescent="0.25">
      <c r="A30" s="118" t="s">
        <v>151</v>
      </c>
      <c r="B30" s="17"/>
      <c r="C30" s="103">
        <f>SUM(C11,C13:C23,C26:C29)</f>
        <v>28373779</v>
      </c>
      <c r="D30" s="103">
        <f>SUM(D11,D13:D23,D26:D29)</f>
        <v>52706839</v>
      </c>
    </row>
    <row r="31" spans="1:4" ht="10.8" thickTop="1" x14ac:dyDescent="0.2">
      <c r="A31" s="118"/>
      <c r="B31" s="17"/>
      <c r="C31" s="112"/>
      <c r="D31" s="113"/>
    </row>
    <row r="32" spans="1:4" ht="10.8" thickBot="1" x14ac:dyDescent="0.25">
      <c r="A32" s="73" t="s">
        <v>22</v>
      </c>
      <c r="B32" s="47"/>
      <c r="C32" s="110">
        <v>-2182053</v>
      </c>
      <c r="D32" s="111">
        <v>-470309</v>
      </c>
    </row>
    <row r="33" spans="1:4" x14ac:dyDescent="0.2">
      <c r="A33" s="73"/>
      <c r="B33" s="47"/>
      <c r="C33" s="114"/>
      <c r="D33" s="115"/>
    </row>
    <row r="34" spans="1:4" ht="10.8" thickBot="1" x14ac:dyDescent="0.25">
      <c r="A34" s="118" t="s">
        <v>152</v>
      </c>
      <c r="B34" s="17"/>
      <c r="C34" s="103">
        <f>C30+C32</f>
        <v>26191726</v>
      </c>
      <c r="D34" s="103">
        <f>D30+D32</f>
        <v>52236530</v>
      </c>
    </row>
    <row r="35" spans="1:4" ht="10.8" thickTop="1" x14ac:dyDescent="0.2">
      <c r="C35" s="105"/>
      <c r="D35" s="108"/>
    </row>
    <row r="36" spans="1:4" x14ac:dyDescent="0.2">
      <c r="A36" s="119" t="s">
        <v>136</v>
      </c>
      <c r="B36" s="104"/>
      <c r="C36" s="105"/>
      <c r="D36" s="116"/>
    </row>
    <row r="37" spans="1:4" x14ac:dyDescent="0.2">
      <c r="A37" s="73" t="s">
        <v>168</v>
      </c>
      <c r="B37" s="47"/>
      <c r="C37" s="107">
        <v>-23087863</v>
      </c>
      <c r="D37" s="108">
        <v>-139210888</v>
      </c>
    </row>
    <row r="38" spans="1:4" x14ac:dyDescent="0.2">
      <c r="A38" s="73" t="s">
        <v>169</v>
      </c>
      <c r="B38" s="47"/>
      <c r="C38" s="107" t="s">
        <v>80</v>
      </c>
      <c r="D38" s="108">
        <v>-1120325</v>
      </c>
    </row>
    <row r="39" spans="1:4" x14ac:dyDescent="0.2">
      <c r="A39" s="73" t="s">
        <v>153</v>
      </c>
      <c r="B39" s="47"/>
      <c r="C39" s="107">
        <v>-28588560</v>
      </c>
      <c r="D39" s="108">
        <v>-33576015</v>
      </c>
    </row>
    <row r="40" spans="1:4" x14ac:dyDescent="0.2">
      <c r="A40" s="73" t="s">
        <v>154</v>
      </c>
      <c r="B40" s="47"/>
      <c r="C40" s="107">
        <v>-97882</v>
      </c>
      <c r="D40" s="108">
        <v>-498777</v>
      </c>
    </row>
    <row r="41" spans="1:4" x14ac:dyDescent="0.2">
      <c r="A41" s="73" t="s">
        <v>155</v>
      </c>
      <c r="B41" s="47"/>
      <c r="C41" s="107">
        <v>603525</v>
      </c>
      <c r="D41" s="108">
        <v>100701</v>
      </c>
    </row>
    <row r="42" spans="1:4" x14ac:dyDescent="0.2">
      <c r="A42" s="73" t="s">
        <v>156</v>
      </c>
      <c r="B42" s="47"/>
      <c r="C42" s="107">
        <v>689255</v>
      </c>
      <c r="D42" s="108">
        <v>27491</v>
      </c>
    </row>
    <row r="43" spans="1:4" ht="10.8" thickBot="1" x14ac:dyDescent="0.25">
      <c r="A43" s="73" t="s">
        <v>157</v>
      </c>
      <c r="B43" s="47"/>
      <c r="C43" s="110">
        <v>574363</v>
      </c>
      <c r="D43" s="111">
        <v>1556536</v>
      </c>
    </row>
    <row r="44" spans="1:4" ht="10.8" thickBot="1" x14ac:dyDescent="0.25">
      <c r="A44" s="118" t="s">
        <v>68</v>
      </c>
      <c r="B44" s="17"/>
      <c r="C44" s="103">
        <f>SUM(C37:C43)</f>
        <v>-49907162</v>
      </c>
      <c r="D44" s="103">
        <f>SUM(D37:D43)</f>
        <v>-172721277</v>
      </c>
    </row>
    <row r="45" spans="1:4" ht="10.8" thickTop="1" x14ac:dyDescent="0.2">
      <c r="C45" s="105"/>
      <c r="D45" s="108"/>
    </row>
    <row r="46" spans="1:4" x14ac:dyDescent="0.2">
      <c r="A46" s="119" t="s">
        <v>137</v>
      </c>
      <c r="B46" s="104"/>
      <c r="C46" s="105"/>
      <c r="D46" s="116"/>
    </row>
    <row r="47" spans="1:4" x14ac:dyDescent="0.2">
      <c r="A47" s="73" t="s">
        <v>170</v>
      </c>
      <c r="B47" s="47"/>
      <c r="C47" s="107">
        <v>75240273</v>
      </c>
      <c r="D47" s="108">
        <v>155033555</v>
      </c>
    </row>
    <row r="48" spans="1:4" x14ac:dyDescent="0.2">
      <c r="A48" s="73" t="s">
        <v>171</v>
      </c>
      <c r="B48" s="47"/>
      <c r="C48" s="107">
        <v>-47095915</v>
      </c>
      <c r="D48" s="108">
        <v>-61071914</v>
      </c>
    </row>
    <row r="49" spans="1:4" x14ac:dyDescent="0.2">
      <c r="A49" s="73" t="s">
        <v>158</v>
      </c>
      <c r="B49" s="47"/>
      <c r="C49" s="107">
        <v>-14920176</v>
      </c>
      <c r="D49" s="108">
        <v>-6867281</v>
      </c>
    </row>
    <row r="50" spans="1:4" x14ac:dyDescent="0.2">
      <c r="A50" s="73" t="s">
        <v>159</v>
      </c>
      <c r="B50" s="47"/>
      <c r="C50" s="107">
        <v>-198622</v>
      </c>
      <c r="D50" s="108">
        <v>-2199298</v>
      </c>
    </row>
    <row r="51" spans="1:4" x14ac:dyDescent="0.2">
      <c r="A51" s="73" t="s">
        <v>132</v>
      </c>
      <c r="B51" s="47"/>
      <c r="C51" s="107">
        <v>10541890</v>
      </c>
      <c r="D51" s="108" t="s">
        <v>80</v>
      </c>
    </row>
    <row r="52" spans="1:4" x14ac:dyDescent="0.2">
      <c r="A52" s="73" t="s">
        <v>160</v>
      </c>
      <c r="B52" s="47"/>
      <c r="C52" s="107">
        <f>-4488966</f>
        <v>-4488966</v>
      </c>
      <c r="D52" s="108">
        <v>-1333146</v>
      </c>
    </row>
    <row r="53" spans="1:4" x14ac:dyDescent="0.2">
      <c r="A53" s="73" t="s">
        <v>161</v>
      </c>
      <c r="B53" s="47"/>
      <c r="C53" s="107">
        <v>-182978</v>
      </c>
      <c r="D53" s="108">
        <v>-66030</v>
      </c>
    </row>
    <row r="54" spans="1:4" x14ac:dyDescent="0.2">
      <c r="A54" s="73" t="s">
        <v>162</v>
      </c>
      <c r="B54" s="47"/>
      <c r="C54" s="107" t="s">
        <v>80</v>
      </c>
      <c r="D54" s="108">
        <v>-13939</v>
      </c>
    </row>
    <row r="55" spans="1:4" ht="10.8" thickBot="1" x14ac:dyDescent="0.25">
      <c r="A55" s="73" t="s">
        <v>163</v>
      </c>
      <c r="B55" s="47"/>
      <c r="C55" s="110" t="s">
        <v>80</v>
      </c>
      <c r="D55" s="111">
        <v>-68079</v>
      </c>
    </row>
    <row r="56" spans="1:4" ht="10.8" thickBot="1" x14ac:dyDescent="0.25">
      <c r="A56" s="118" t="s">
        <v>69</v>
      </c>
      <c r="B56" s="17"/>
      <c r="C56" s="103">
        <f>SUM(C47:C55)</f>
        <v>18895506</v>
      </c>
      <c r="D56" s="103">
        <f>SUM(D47:D55)</f>
        <v>83413868</v>
      </c>
    </row>
    <row r="57" spans="1:4" ht="10.8" thickTop="1" x14ac:dyDescent="0.2">
      <c r="C57" s="105"/>
      <c r="D57" s="108"/>
    </row>
    <row r="58" spans="1:4" ht="10.8" thickBot="1" x14ac:dyDescent="0.25">
      <c r="A58" s="118" t="s">
        <v>164</v>
      </c>
      <c r="B58" s="17"/>
      <c r="C58" s="103">
        <f>C56+C44+C34</f>
        <v>-4819930</v>
      </c>
      <c r="D58" s="103">
        <f>D56+D44+D34</f>
        <v>-37070879</v>
      </c>
    </row>
    <row r="59" spans="1:4" ht="10.8" thickTop="1" x14ac:dyDescent="0.2">
      <c r="A59" s="73"/>
      <c r="B59" s="47"/>
      <c r="C59" s="107"/>
      <c r="D59" s="108"/>
    </row>
    <row r="60" spans="1:4" x14ac:dyDescent="0.2">
      <c r="A60" s="73" t="s">
        <v>23</v>
      </c>
      <c r="B60" s="47"/>
      <c r="C60" s="107">
        <v>42434560</v>
      </c>
      <c r="D60" s="108">
        <v>79689064</v>
      </c>
    </row>
    <row r="61" spans="1:4" ht="10.8" thickBot="1" x14ac:dyDescent="0.25">
      <c r="A61" s="73" t="s">
        <v>24</v>
      </c>
      <c r="B61" s="47"/>
      <c r="C61" s="110">
        <v>887097</v>
      </c>
      <c r="D61" s="111">
        <v>-183625</v>
      </c>
    </row>
    <row r="62" spans="1:4" ht="10.8" thickBot="1" x14ac:dyDescent="0.25">
      <c r="A62" s="118" t="s">
        <v>165</v>
      </c>
      <c r="B62" s="17"/>
      <c r="C62" s="103">
        <f>SUM(C58:C61)</f>
        <v>38501727</v>
      </c>
      <c r="D62" s="103">
        <f>SUM(D58:D61)</f>
        <v>42434560</v>
      </c>
    </row>
    <row r="63" spans="1:4" ht="10.8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636B-DBE0-420C-B15B-B4EAF24CD8C7}">
  <sheetPr>
    <tabColor rgb="FF92D050"/>
    <pageSetUpPr fitToPage="1"/>
  </sheetPr>
  <dimension ref="A1:I73"/>
  <sheetViews>
    <sheetView showGridLines="0" topLeftCell="A40" zoomScaleNormal="100" workbookViewId="0">
      <selection activeCell="A43" sqref="A43"/>
    </sheetView>
  </sheetViews>
  <sheetFormatPr defaultColWidth="8.6640625" defaultRowHeight="10.199999999999999" x14ac:dyDescent="0.2"/>
  <cols>
    <col min="1" max="1" width="46.33203125" style="72" customWidth="1"/>
    <col min="2" max="2" width="17" style="72" customWidth="1"/>
    <col min="3" max="3" width="17.33203125" style="3" customWidth="1"/>
    <col min="4" max="4" width="20.33203125" style="3" customWidth="1"/>
    <col min="5" max="5" width="17.33203125" style="3" customWidth="1"/>
    <col min="6" max="11" width="16.33203125" style="72" customWidth="1"/>
    <col min="12" max="16384" width="8.6640625" style="72"/>
  </cols>
  <sheetData>
    <row r="1" spans="1:9" x14ac:dyDescent="0.2">
      <c r="A1" s="44" t="str">
        <f>[1]SOFP!A1</f>
        <v>ROCA INDUSTRY HOLDINGROCK1 SA</v>
      </c>
      <c r="C1" s="1"/>
      <c r="D1" s="1"/>
      <c r="E1" s="1"/>
    </row>
    <row r="2" spans="1:9" x14ac:dyDescent="0.2">
      <c r="A2" s="20" t="s">
        <v>179</v>
      </c>
      <c r="C2" s="1"/>
      <c r="D2" s="1"/>
      <c r="E2" s="1"/>
    </row>
    <row r="3" spans="1:9" x14ac:dyDescent="0.2">
      <c r="C3" s="1"/>
      <c r="D3" s="1"/>
      <c r="E3" s="1"/>
    </row>
    <row r="4" spans="1:9" x14ac:dyDescent="0.2">
      <c r="B4" s="31" t="s">
        <v>102</v>
      </c>
      <c r="C4" s="1"/>
      <c r="D4" s="1"/>
      <c r="E4" s="1"/>
    </row>
    <row r="5" spans="1:9" x14ac:dyDescent="0.2">
      <c r="B5" s="85" t="s">
        <v>105</v>
      </c>
      <c r="C5" s="1"/>
      <c r="D5" s="1"/>
      <c r="E5" s="1"/>
    </row>
    <row r="6" spans="1:9" x14ac:dyDescent="0.2">
      <c r="B6" s="32"/>
      <c r="C6" s="1"/>
      <c r="D6" s="1"/>
      <c r="E6" s="1"/>
    </row>
    <row r="7" spans="1:9" ht="10.8" thickBot="1" x14ac:dyDescent="0.25">
      <c r="A7" s="121"/>
      <c r="C7" s="8"/>
      <c r="D7" s="8"/>
      <c r="E7" s="8"/>
    </row>
    <row r="8" spans="1:9" ht="50.4" customHeight="1" thickTop="1" thickBot="1" x14ac:dyDescent="0.25">
      <c r="A8" s="44" t="s">
        <v>203</v>
      </c>
      <c r="B8" s="134" t="s">
        <v>71</v>
      </c>
      <c r="C8" s="134" t="s">
        <v>72</v>
      </c>
      <c r="D8" s="134" t="s">
        <v>73</v>
      </c>
      <c r="E8" s="134" t="s">
        <v>74</v>
      </c>
      <c r="F8" s="134" t="s">
        <v>180</v>
      </c>
      <c r="G8" s="134" t="s">
        <v>181</v>
      </c>
    </row>
    <row r="9" spans="1:9" x14ac:dyDescent="0.2">
      <c r="A9" s="17" t="s">
        <v>75</v>
      </c>
      <c r="C9" s="72"/>
      <c r="D9" s="72"/>
      <c r="E9" s="72"/>
      <c r="F9" s="122"/>
      <c r="I9" s="17"/>
    </row>
    <row r="10" spans="1:9" x14ac:dyDescent="0.2">
      <c r="A10" s="47" t="s">
        <v>76</v>
      </c>
      <c r="B10" s="107">
        <v>144963007</v>
      </c>
      <c r="C10" s="107">
        <v>96209238</v>
      </c>
      <c r="D10" s="107">
        <v>55479732</v>
      </c>
      <c r="E10" s="107">
        <v>50696545</v>
      </c>
      <c r="F10" s="108">
        <v>78515277</v>
      </c>
      <c r="G10" s="107">
        <f>SUM(B10:F10)</f>
        <v>425863799</v>
      </c>
      <c r="I10" s="47"/>
    </row>
    <row r="11" spans="1:9" x14ac:dyDescent="0.2">
      <c r="A11" s="47" t="s">
        <v>26</v>
      </c>
      <c r="B11" s="107">
        <v>654431</v>
      </c>
      <c r="C11" s="107">
        <v>4726</v>
      </c>
      <c r="D11" s="107">
        <v>611635</v>
      </c>
      <c r="E11" s="107">
        <v>47806</v>
      </c>
      <c r="F11" s="108">
        <v>72745</v>
      </c>
      <c r="G11" s="107">
        <f t="shared" ref="G11:G39" si="0">SUM(B11:F11)</f>
        <v>1391343</v>
      </c>
      <c r="I11" s="47"/>
    </row>
    <row r="12" spans="1:9" x14ac:dyDescent="0.2">
      <c r="A12" s="47" t="s">
        <v>182</v>
      </c>
      <c r="B12" s="107">
        <v>-16847068</v>
      </c>
      <c r="C12" s="107">
        <v>510081</v>
      </c>
      <c r="D12" s="107">
        <v>1691651</v>
      </c>
      <c r="E12" s="107">
        <v>-891707</v>
      </c>
      <c r="F12" s="108">
        <v>389595</v>
      </c>
      <c r="G12" s="107">
        <f t="shared" si="0"/>
        <v>-15147448</v>
      </c>
      <c r="I12" s="47"/>
    </row>
    <row r="13" spans="1:9" x14ac:dyDescent="0.2">
      <c r="A13" s="73" t="s">
        <v>27</v>
      </c>
      <c r="B13" s="107">
        <v>-77736315</v>
      </c>
      <c r="C13" s="107">
        <v>-59179893</v>
      </c>
      <c r="D13" s="107">
        <v>-33974796</v>
      </c>
      <c r="E13" s="107">
        <v>-35365268</v>
      </c>
      <c r="F13" s="108">
        <v>-64186119</v>
      </c>
      <c r="G13" s="107">
        <f t="shared" si="0"/>
        <v>-270442391</v>
      </c>
      <c r="I13" s="73"/>
    </row>
    <row r="14" spans="1:9" x14ac:dyDescent="0.2">
      <c r="A14" s="47" t="s">
        <v>77</v>
      </c>
      <c r="B14" s="107">
        <v>-8246153</v>
      </c>
      <c r="C14" s="107">
        <v>-3631167</v>
      </c>
      <c r="D14" s="107">
        <v>-6125312</v>
      </c>
      <c r="E14" s="107">
        <v>-2649523</v>
      </c>
      <c r="F14" s="108">
        <v>-2052310</v>
      </c>
      <c r="G14" s="107">
        <f t="shared" si="0"/>
        <v>-22704465</v>
      </c>
      <c r="I14" s="47"/>
    </row>
    <row r="15" spans="1:9" x14ac:dyDescent="0.2">
      <c r="A15" s="47" t="s">
        <v>28</v>
      </c>
      <c r="B15" s="107">
        <v>-25828493</v>
      </c>
      <c r="C15" s="107">
        <v>-12943786</v>
      </c>
      <c r="D15" s="107">
        <v>-14391826</v>
      </c>
      <c r="E15" s="107">
        <v>-6349632</v>
      </c>
      <c r="F15" s="108">
        <v>-5745513</v>
      </c>
      <c r="G15" s="107">
        <f t="shared" si="0"/>
        <v>-65259250</v>
      </c>
      <c r="I15" s="47"/>
    </row>
    <row r="16" spans="1:9" x14ac:dyDescent="0.2">
      <c r="A16" s="47" t="s">
        <v>29</v>
      </c>
      <c r="B16" s="107">
        <v>-2362997</v>
      </c>
      <c r="C16" s="107">
        <v>-3004682</v>
      </c>
      <c r="D16" s="107">
        <v>-701032</v>
      </c>
      <c r="E16" s="107">
        <v>-387090</v>
      </c>
      <c r="F16" s="108">
        <v>-303033</v>
      </c>
      <c r="G16" s="107">
        <f t="shared" si="0"/>
        <v>-6758834</v>
      </c>
      <c r="I16" s="47"/>
    </row>
    <row r="17" spans="1:9" ht="10.8" thickBot="1" x14ac:dyDescent="0.25">
      <c r="A17" s="47" t="s">
        <v>183</v>
      </c>
      <c r="B17" s="110">
        <v>-17894391</v>
      </c>
      <c r="C17" s="110">
        <v>-6880830</v>
      </c>
      <c r="D17" s="110">
        <v>-6130874</v>
      </c>
      <c r="E17" s="110">
        <v>-4870652</v>
      </c>
      <c r="F17" s="111">
        <v>-3383044</v>
      </c>
      <c r="G17" s="110">
        <f t="shared" si="0"/>
        <v>-39159791</v>
      </c>
      <c r="I17" s="47"/>
    </row>
    <row r="18" spans="1:9" ht="10.8" thickBot="1" x14ac:dyDescent="0.25">
      <c r="A18" s="17" t="s">
        <v>78</v>
      </c>
      <c r="B18" s="103">
        <v>-342921</v>
      </c>
      <c r="C18" s="103">
        <v>-312089</v>
      </c>
      <c r="D18" s="103">
        <v>-1159525</v>
      </c>
      <c r="E18" s="103">
        <v>-1934446</v>
      </c>
      <c r="F18" s="123">
        <v>-22223</v>
      </c>
      <c r="G18" s="103">
        <f t="shared" si="0"/>
        <v>-3771204</v>
      </c>
      <c r="I18" s="17"/>
    </row>
    <row r="19" spans="1:9" ht="10.8" thickTop="1" x14ac:dyDescent="0.2">
      <c r="A19" s="124" t="s">
        <v>79</v>
      </c>
      <c r="B19" s="125">
        <v>-26913</v>
      </c>
      <c r="C19" s="125">
        <v>-36886</v>
      </c>
      <c r="D19" s="125">
        <v>-3003</v>
      </c>
      <c r="E19" s="125">
        <v>-1424886</v>
      </c>
      <c r="F19" s="116" t="s">
        <v>80</v>
      </c>
      <c r="G19" s="125">
        <f t="shared" si="0"/>
        <v>-1491688</v>
      </c>
      <c r="I19" s="124"/>
    </row>
    <row r="20" spans="1:9" x14ac:dyDescent="0.2">
      <c r="A20" s="124" t="s">
        <v>81</v>
      </c>
      <c r="B20" s="125">
        <v>-56665</v>
      </c>
      <c r="C20" s="125">
        <v>-371620</v>
      </c>
      <c r="D20" s="125">
        <v>-497069</v>
      </c>
      <c r="E20" s="125">
        <v>-583208</v>
      </c>
      <c r="F20" s="116">
        <v>-96375</v>
      </c>
      <c r="G20" s="125">
        <f t="shared" si="0"/>
        <v>-1604937</v>
      </c>
      <c r="I20" s="124"/>
    </row>
    <row r="21" spans="1:9" x14ac:dyDescent="0.2">
      <c r="A21" s="124" t="s">
        <v>184</v>
      </c>
      <c r="B21" s="125">
        <v>-688358</v>
      </c>
      <c r="C21" s="125">
        <v>40367</v>
      </c>
      <c r="D21" s="125" t="s">
        <v>80</v>
      </c>
      <c r="E21" s="125">
        <v>74617</v>
      </c>
      <c r="F21" s="116" t="s">
        <v>80</v>
      </c>
      <c r="G21" s="125">
        <f t="shared" si="0"/>
        <v>-573374</v>
      </c>
      <c r="I21" s="124"/>
    </row>
    <row r="22" spans="1:9" x14ac:dyDescent="0.2">
      <c r="A22" s="124" t="s">
        <v>82</v>
      </c>
      <c r="B22" s="125">
        <v>-204</v>
      </c>
      <c r="C22" s="125">
        <v>-35348</v>
      </c>
      <c r="D22" s="125" t="s">
        <v>80</v>
      </c>
      <c r="E22" s="125" t="s">
        <v>80</v>
      </c>
      <c r="F22" s="116" t="s">
        <v>80</v>
      </c>
      <c r="G22" s="125">
        <f t="shared" si="0"/>
        <v>-35552</v>
      </c>
      <c r="I22" s="124"/>
    </row>
    <row r="23" spans="1:9" x14ac:dyDescent="0.2">
      <c r="A23" s="124" t="s">
        <v>185</v>
      </c>
      <c r="B23" s="125">
        <v>408407</v>
      </c>
      <c r="C23" s="125" t="s">
        <v>80</v>
      </c>
      <c r="D23" s="125">
        <v>-659453</v>
      </c>
      <c r="E23" s="125" t="s">
        <v>80</v>
      </c>
      <c r="F23" s="116">
        <v>74152</v>
      </c>
      <c r="G23" s="125">
        <f t="shared" si="0"/>
        <v>-176894</v>
      </c>
      <c r="I23" s="124"/>
    </row>
    <row r="24" spans="1:9" x14ac:dyDescent="0.2">
      <c r="A24" s="124" t="s">
        <v>83</v>
      </c>
      <c r="B24" s="125">
        <v>20812</v>
      </c>
      <c r="C24" s="125">
        <v>91398</v>
      </c>
      <c r="D24" s="125" t="s">
        <v>80</v>
      </c>
      <c r="E24" s="125">
        <v>-969</v>
      </c>
      <c r="F24" s="116" t="s">
        <v>80</v>
      </c>
      <c r="G24" s="125">
        <f t="shared" si="0"/>
        <v>111241</v>
      </c>
      <c r="I24" s="124"/>
    </row>
    <row r="25" spans="1:9" x14ac:dyDescent="0.2">
      <c r="A25" s="47" t="s">
        <v>84</v>
      </c>
      <c r="B25" s="107">
        <v>-206065</v>
      </c>
      <c r="C25" s="107" t="s">
        <v>80</v>
      </c>
      <c r="D25" s="107" t="s">
        <v>80</v>
      </c>
      <c r="E25" s="107" t="s">
        <v>80</v>
      </c>
      <c r="F25" s="108" t="s">
        <v>80</v>
      </c>
      <c r="G25" s="107">
        <f t="shared" si="0"/>
        <v>-206065</v>
      </c>
      <c r="I25" s="47"/>
    </row>
    <row r="26" spans="1:9" x14ac:dyDescent="0.2">
      <c r="A26" s="47" t="s">
        <v>186</v>
      </c>
      <c r="B26" s="107">
        <v>-705018</v>
      </c>
      <c r="C26" s="107" t="s">
        <v>80</v>
      </c>
      <c r="D26" s="107" t="s">
        <v>80</v>
      </c>
      <c r="E26" s="107" t="s">
        <v>80</v>
      </c>
      <c r="F26" s="108" t="s">
        <v>80</v>
      </c>
      <c r="G26" s="107">
        <f t="shared" si="0"/>
        <v>-705018</v>
      </c>
      <c r="I26" s="47"/>
    </row>
    <row r="27" spans="1:9" ht="10.8" thickBot="1" x14ac:dyDescent="0.25">
      <c r="A27" s="47" t="s">
        <v>85</v>
      </c>
      <c r="B27" s="110">
        <v>-17047</v>
      </c>
      <c r="C27" s="110" t="s">
        <v>80</v>
      </c>
      <c r="D27" s="110" t="s">
        <v>80</v>
      </c>
      <c r="E27" s="110" t="s">
        <v>80</v>
      </c>
      <c r="F27" s="111" t="s">
        <v>80</v>
      </c>
      <c r="G27" s="110">
        <f t="shared" si="0"/>
        <v>-17047</v>
      </c>
      <c r="I27" s="47"/>
    </row>
    <row r="28" spans="1:9" ht="10.8" thickBot="1" x14ac:dyDescent="0.25">
      <c r="A28" s="17" t="s">
        <v>188</v>
      </c>
      <c r="B28" s="103">
        <f>SUM(B10:B11,B12:B13,B15:B17,B22,B23,B24)</f>
        <v>5377189</v>
      </c>
      <c r="C28" s="103">
        <f t="shared" ref="C28:G28" si="1">SUM(C10:C11,C12:C13,C15:C17,C22,C23,C24)</f>
        <v>14770904</v>
      </c>
      <c r="D28" s="103">
        <f t="shared" si="1"/>
        <v>1925037</v>
      </c>
      <c r="E28" s="103">
        <f t="shared" si="1"/>
        <v>2879033</v>
      </c>
      <c r="F28" s="103">
        <f t="shared" si="1"/>
        <v>5434060</v>
      </c>
      <c r="G28" s="103">
        <f t="shared" si="1"/>
        <v>30386223</v>
      </c>
      <c r="I28" s="17"/>
    </row>
    <row r="29" spans="1:9" ht="10.8" thickTop="1" x14ac:dyDescent="0.2">
      <c r="A29" s="17"/>
      <c r="B29" s="112"/>
      <c r="C29" s="112"/>
      <c r="D29" s="112"/>
      <c r="E29" s="112"/>
      <c r="F29" s="112"/>
      <c r="G29" s="112"/>
      <c r="I29" s="47"/>
    </row>
    <row r="30" spans="1:9" x14ac:dyDescent="0.2">
      <c r="A30" s="47" t="s">
        <v>30</v>
      </c>
      <c r="B30" s="107">
        <v>9643</v>
      </c>
      <c r="C30" s="107">
        <v>94840</v>
      </c>
      <c r="D30" s="107">
        <v>348321</v>
      </c>
      <c r="E30" s="107">
        <v>65988</v>
      </c>
      <c r="F30" s="108">
        <v>3</v>
      </c>
      <c r="G30" s="107">
        <f t="shared" si="0"/>
        <v>518795</v>
      </c>
      <c r="I30" s="47"/>
    </row>
    <row r="31" spans="1:9" ht="10.8" thickBot="1" x14ac:dyDescent="0.25">
      <c r="A31" s="47" t="s">
        <v>31</v>
      </c>
      <c r="B31" s="110">
        <v>-4501834</v>
      </c>
      <c r="C31" s="110">
        <v>-3077650</v>
      </c>
      <c r="D31" s="110">
        <v>-4715537</v>
      </c>
      <c r="E31" s="110">
        <v>-2964087</v>
      </c>
      <c r="F31" s="111">
        <v>-2551036</v>
      </c>
      <c r="G31" s="110">
        <f t="shared" si="0"/>
        <v>-17810144</v>
      </c>
      <c r="I31" s="17"/>
    </row>
    <row r="32" spans="1:9" x14ac:dyDescent="0.2">
      <c r="A32" s="47"/>
      <c r="B32" s="107"/>
      <c r="C32" s="107"/>
      <c r="D32" s="107"/>
      <c r="E32" s="107"/>
      <c r="F32" s="107"/>
      <c r="G32" s="107"/>
      <c r="I32" s="17"/>
    </row>
    <row r="33" spans="1:9" ht="10.8" thickBot="1" x14ac:dyDescent="0.25">
      <c r="A33" s="17" t="s">
        <v>86</v>
      </c>
      <c r="B33" s="126">
        <v>-9061221</v>
      </c>
      <c r="C33" s="126">
        <v>7788788</v>
      </c>
      <c r="D33" s="126">
        <v>-9067563</v>
      </c>
      <c r="E33" s="126">
        <v>-4602066</v>
      </c>
      <c r="F33" s="127">
        <v>734342</v>
      </c>
      <c r="G33" s="126">
        <f t="shared" si="0"/>
        <v>-14207720</v>
      </c>
      <c r="I33" s="17"/>
    </row>
    <row r="34" spans="1:9" ht="11.4" thickTop="1" thickBot="1" x14ac:dyDescent="0.25">
      <c r="A34" s="17"/>
      <c r="B34" s="103"/>
      <c r="C34" s="103"/>
      <c r="D34" s="103"/>
      <c r="E34" s="103"/>
      <c r="F34" s="123"/>
      <c r="G34" s="103"/>
      <c r="I34" s="17"/>
    </row>
    <row r="35" spans="1:9" ht="11.4" thickTop="1" thickBot="1" x14ac:dyDescent="0.25">
      <c r="A35" s="17" t="s">
        <v>19</v>
      </c>
      <c r="B35" s="103">
        <v>168960347</v>
      </c>
      <c r="C35" s="103">
        <v>129176056</v>
      </c>
      <c r="D35" s="103">
        <v>113505645</v>
      </c>
      <c r="E35" s="103">
        <v>82603158</v>
      </c>
      <c r="F35" s="123">
        <v>130375345</v>
      </c>
      <c r="G35" s="103">
        <f t="shared" si="0"/>
        <v>624620551</v>
      </c>
      <c r="I35" s="17"/>
    </row>
    <row r="36" spans="1:9" ht="11.4" thickTop="1" thickBot="1" x14ac:dyDescent="0.25">
      <c r="A36" s="17" t="s">
        <v>3</v>
      </c>
      <c r="B36" s="103">
        <v>83348483</v>
      </c>
      <c r="C36" s="103">
        <v>84539437</v>
      </c>
      <c r="D36" s="103">
        <v>77836883</v>
      </c>
      <c r="E36" s="103">
        <v>52763242</v>
      </c>
      <c r="F36" s="103">
        <v>73184179</v>
      </c>
      <c r="G36" s="103">
        <f t="shared" si="0"/>
        <v>371672224</v>
      </c>
      <c r="I36" s="17"/>
    </row>
    <row r="37" spans="1:9" ht="10.8" thickTop="1" x14ac:dyDescent="0.2">
      <c r="A37" s="17"/>
      <c r="B37" s="112"/>
      <c r="C37" s="112"/>
      <c r="D37" s="112"/>
      <c r="E37" s="112"/>
      <c r="F37" s="128"/>
      <c r="G37" s="129"/>
      <c r="I37" s="17"/>
    </row>
    <row r="38" spans="1:9" x14ac:dyDescent="0.2">
      <c r="A38" s="104" t="s">
        <v>187</v>
      </c>
      <c r="B38" s="107"/>
      <c r="C38" s="107"/>
      <c r="D38" s="107"/>
      <c r="E38" s="107"/>
      <c r="F38" s="115"/>
      <c r="G38" s="114"/>
    </row>
    <row r="39" spans="1:9" ht="10.8" thickBot="1" x14ac:dyDescent="0.25">
      <c r="A39" s="47" t="s">
        <v>87</v>
      </c>
      <c r="B39" s="110">
        <v>10255659</v>
      </c>
      <c r="C39" s="110">
        <v>13979572</v>
      </c>
      <c r="D39" s="110">
        <v>4998471</v>
      </c>
      <c r="E39" s="110">
        <v>1618845</v>
      </c>
      <c r="F39" s="111">
        <v>5453765</v>
      </c>
      <c r="G39" s="110">
        <f t="shared" si="0"/>
        <v>36306312</v>
      </c>
    </row>
    <row r="41" spans="1:9" ht="10.8" thickBot="1" x14ac:dyDescent="0.25"/>
    <row r="42" spans="1:9" s="21" customFormat="1" ht="31.8" thickTop="1" thickBot="1" x14ac:dyDescent="0.25">
      <c r="A42" s="130" t="s">
        <v>204</v>
      </c>
      <c r="B42" s="131" t="s">
        <v>172</v>
      </c>
      <c r="C42" s="131" t="s">
        <v>173</v>
      </c>
      <c r="D42" s="131" t="s">
        <v>174</v>
      </c>
      <c r="E42" s="131" t="s">
        <v>175</v>
      </c>
      <c r="F42" s="131" t="s">
        <v>176</v>
      </c>
    </row>
    <row r="43" spans="1:9" ht="10.8" thickTop="1" x14ac:dyDescent="0.2">
      <c r="A43" s="17" t="s">
        <v>75</v>
      </c>
      <c r="C43" s="72"/>
      <c r="D43" s="72"/>
      <c r="E43" s="72"/>
      <c r="H43" s="73"/>
      <c r="I43" s="17"/>
    </row>
    <row r="44" spans="1:9" x14ac:dyDescent="0.2">
      <c r="A44" s="47" t="s">
        <v>76</v>
      </c>
      <c r="B44" s="107">
        <v>132876211</v>
      </c>
      <c r="C44" s="107">
        <v>77029926</v>
      </c>
      <c r="D44" s="107">
        <v>39448801</v>
      </c>
      <c r="E44" s="107">
        <v>12106555</v>
      </c>
      <c r="F44" s="107">
        <f>SUM(B44:E44)</f>
        <v>261461493</v>
      </c>
      <c r="H44" s="73"/>
      <c r="I44" s="47"/>
    </row>
    <row r="45" spans="1:9" x14ac:dyDescent="0.2">
      <c r="A45" s="47" t="s">
        <v>26</v>
      </c>
      <c r="B45" s="107">
        <v>793111</v>
      </c>
      <c r="C45" s="107">
        <v>621788</v>
      </c>
      <c r="D45" s="107">
        <v>352609</v>
      </c>
      <c r="E45" s="107">
        <v>11951</v>
      </c>
      <c r="F45" s="107">
        <f t="shared" ref="F45:F66" si="2">SUM(B45:E45)</f>
        <v>1779459</v>
      </c>
      <c r="H45" s="73"/>
      <c r="I45" s="47"/>
    </row>
    <row r="46" spans="1:9" x14ac:dyDescent="0.2">
      <c r="A46" s="47"/>
      <c r="B46" s="107"/>
      <c r="C46" s="107"/>
      <c r="D46" s="107"/>
      <c r="E46" s="107"/>
      <c r="F46" s="107"/>
      <c r="H46" s="73"/>
      <c r="I46" s="47"/>
    </row>
    <row r="47" spans="1:9" x14ac:dyDescent="0.2">
      <c r="A47" s="47" t="s">
        <v>182</v>
      </c>
      <c r="B47" s="107">
        <v>21659094</v>
      </c>
      <c r="C47" s="107">
        <v>2794714</v>
      </c>
      <c r="D47" s="107">
        <v>59823</v>
      </c>
      <c r="E47" s="107">
        <v>-3954546</v>
      </c>
      <c r="F47" s="107">
        <f t="shared" si="2"/>
        <v>20559085</v>
      </c>
      <c r="H47" s="73"/>
      <c r="I47" s="73"/>
    </row>
    <row r="48" spans="1:9" x14ac:dyDescent="0.2">
      <c r="A48" s="73" t="s">
        <v>27</v>
      </c>
      <c r="B48" s="107">
        <v>-108669267</v>
      </c>
      <c r="C48" s="107">
        <v>-54826780</v>
      </c>
      <c r="D48" s="107">
        <v>-23664116</v>
      </c>
      <c r="E48" s="107">
        <v>-6491032</v>
      </c>
      <c r="F48" s="107">
        <f t="shared" si="2"/>
        <v>-193651195</v>
      </c>
      <c r="H48" s="73"/>
      <c r="I48" s="47"/>
    </row>
    <row r="49" spans="1:9" x14ac:dyDescent="0.2">
      <c r="A49" s="47" t="s">
        <v>77</v>
      </c>
      <c r="B49" s="107">
        <v>-5932698</v>
      </c>
      <c r="C49" s="107">
        <v>-3200388</v>
      </c>
      <c r="D49" s="107">
        <v>-3341089</v>
      </c>
      <c r="E49" s="107">
        <v>-634887</v>
      </c>
      <c r="F49" s="107">
        <f t="shared" si="2"/>
        <v>-13109062</v>
      </c>
      <c r="H49" s="73"/>
      <c r="I49" s="47"/>
    </row>
    <row r="50" spans="1:9" x14ac:dyDescent="0.2">
      <c r="A50" s="47" t="s">
        <v>28</v>
      </c>
      <c r="B50" s="107">
        <v>-19779740</v>
      </c>
      <c r="C50" s="107">
        <v>-9030053</v>
      </c>
      <c r="D50" s="107">
        <v>-7124996</v>
      </c>
      <c r="E50" s="107">
        <v>-1196904</v>
      </c>
      <c r="F50" s="107">
        <f t="shared" si="2"/>
        <v>-37131693</v>
      </c>
      <c r="H50" s="73"/>
      <c r="I50" s="47"/>
    </row>
    <row r="51" spans="1:9" x14ac:dyDescent="0.2">
      <c r="A51" s="47" t="s">
        <v>29</v>
      </c>
      <c r="B51" s="107">
        <v>-453392</v>
      </c>
      <c r="C51" s="107">
        <v>-528362</v>
      </c>
      <c r="D51" s="107">
        <v>-147072</v>
      </c>
      <c r="E51" s="107">
        <v>-11306</v>
      </c>
      <c r="F51" s="107">
        <f t="shared" si="2"/>
        <v>-1140132</v>
      </c>
      <c r="I51" s="47"/>
    </row>
    <row r="52" spans="1:9" x14ac:dyDescent="0.2">
      <c r="A52" s="47" t="s">
        <v>37</v>
      </c>
      <c r="B52" s="107">
        <v>-9855137</v>
      </c>
      <c r="C52" s="107" t="s">
        <v>177</v>
      </c>
      <c r="D52" s="107" t="s">
        <v>177</v>
      </c>
      <c r="E52" s="107" t="s">
        <v>177</v>
      </c>
      <c r="F52" s="107">
        <f t="shared" si="2"/>
        <v>-9855137</v>
      </c>
      <c r="H52" s="73"/>
      <c r="I52" s="47"/>
    </row>
    <row r="53" spans="1:9" ht="10.8" thickBot="1" x14ac:dyDescent="0.25">
      <c r="A53" s="47" t="s">
        <v>183</v>
      </c>
      <c r="B53" s="110">
        <v>-14301696</v>
      </c>
      <c r="C53" s="110">
        <v>-6710208</v>
      </c>
      <c r="D53" s="110">
        <v>-3471224</v>
      </c>
      <c r="E53" s="110">
        <v>-1608241</v>
      </c>
      <c r="F53" s="110">
        <f t="shared" si="2"/>
        <v>-26091369</v>
      </c>
      <c r="H53" s="73"/>
      <c r="I53" s="47"/>
    </row>
    <row r="54" spans="1:9" ht="10.8" thickBot="1" x14ac:dyDescent="0.25">
      <c r="A54" s="17" t="s">
        <v>78</v>
      </c>
      <c r="B54" s="103">
        <v>-1558567</v>
      </c>
      <c r="C54" s="103">
        <v>845283</v>
      </c>
      <c r="D54" s="103">
        <v>-595203</v>
      </c>
      <c r="E54" s="103">
        <v>-15644</v>
      </c>
      <c r="F54" s="103">
        <f t="shared" si="2"/>
        <v>-1324131</v>
      </c>
      <c r="H54" s="73"/>
      <c r="I54" s="17"/>
    </row>
    <row r="55" spans="1:9" ht="10.8" thickTop="1" x14ac:dyDescent="0.2">
      <c r="A55" s="132" t="s">
        <v>81</v>
      </c>
      <c r="B55" s="125">
        <v>-766870</v>
      </c>
      <c r="C55" s="125">
        <v>25179</v>
      </c>
      <c r="D55" s="125">
        <v>-278779</v>
      </c>
      <c r="E55" s="125">
        <v>-265769</v>
      </c>
      <c r="F55" s="125">
        <f t="shared" si="2"/>
        <v>-1286239</v>
      </c>
      <c r="H55" s="73"/>
      <c r="I55" s="124"/>
    </row>
    <row r="56" spans="1:9" x14ac:dyDescent="0.2">
      <c r="A56" s="132" t="s">
        <v>189</v>
      </c>
      <c r="B56" s="125">
        <v>15699</v>
      </c>
      <c r="C56" s="125">
        <v>592288</v>
      </c>
      <c r="D56" s="125" t="s">
        <v>80</v>
      </c>
      <c r="E56" s="125" t="s">
        <v>80</v>
      </c>
      <c r="F56" s="125">
        <f t="shared" si="2"/>
        <v>607987</v>
      </c>
      <c r="H56" s="73"/>
      <c r="I56" s="124"/>
    </row>
    <row r="57" spans="1:9" x14ac:dyDescent="0.2">
      <c r="A57" s="132" t="s">
        <v>82</v>
      </c>
      <c r="B57" s="125">
        <v>-59929</v>
      </c>
      <c r="C57" s="125">
        <v>109106</v>
      </c>
      <c r="D57" s="125" t="s">
        <v>80</v>
      </c>
      <c r="E57" s="125">
        <v>250125</v>
      </c>
      <c r="F57" s="125">
        <f t="shared" si="2"/>
        <v>299302</v>
      </c>
      <c r="H57" s="73"/>
      <c r="I57" s="124"/>
    </row>
    <row r="58" spans="1:9" x14ac:dyDescent="0.2">
      <c r="A58" s="132" t="s">
        <v>190</v>
      </c>
      <c r="B58" s="125">
        <v>-749596</v>
      </c>
      <c r="C58" s="125" t="s">
        <v>80</v>
      </c>
      <c r="D58" s="125">
        <v>-316424</v>
      </c>
      <c r="E58" s="125" t="s">
        <v>80</v>
      </c>
      <c r="F58" s="125">
        <f t="shared" si="2"/>
        <v>-1066020</v>
      </c>
      <c r="H58" s="73"/>
      <c r="I58" s="124"/>
    </row>
    <row r="59" spans="1:9" x14ac:dyDescent="0.2">
      <c r="A59" s="132" t="s">
        <v>83</v>
      </c>
      <c r="B59" s="125">
        <v>2129</v>
      </c>
      <c r="C59" s="125">
        <v>118710</v>
      </c>
      <c r="D59" s="125" t="s">
        <v>80</v>
      </c>
      <c r="E59" s="125" t="s">
        <v>80</v>
      </c>
      <c r="F59" s="125">
        <f t="shared" si="2"/>
        <v>120839</v>
      </c>
      <c r="H59" s="73"/>
      <c r="I59" s="124"/>
    </row>
    <row r="60" spans="1:9" ht="10.8" thickBot="1" x14ac:dyDescent="0.25">
      <c r="A60" s="47" t="s">
        <v>191</v>
      </c>
      <c r="B60" s="110">
        <v>-49715</v>
      </c>
      <c r="C60" s="110" t="s">
        <v>177</v>
      </c>
      <c r="D60" s="110" t="s">
        <v>177</v>
      </c>
      <c r="E60" s="110" t="s">
        <v>177</v>
      </c>
      <c r="F60" s="110">
        <f t="shared" si="2"/>
        <v>-49715</v>
      </c>
      <c r="H60" s="73"/>
      <c r="I60" s="47"/>
    </row>
    <row r="61" spans="1:9" ht="10.8" thickBot="1" x14ac:dyDescent="0.25">
      <c r="A61" s="17" t="s">
        <v>188</v>
      </c>
      <c r="B61" s="103">
        <f>SUM(B44:B48,B50:B51,B53,B57:B59)</f>
        <v>11316925</v>
      </c>
      <c r="C61" s="103">
        <f t="shared" ref="C61:F61" si="3">SUM(C44:C48,C50:C51,C53,C57:C59)</f>
        <v>9578841</v>
      </c>
      <c r="D61" s="103">
        <f t="shared" si="3"/>
        <v>5137401</v>
      </c>
      <c r="E61" s="103">
        <f t="shared" si="3"/>
        <v>-893398</v>
      </c>
      <c r="F61" s="103">
        <f t="shared" si="3"/>
        <v>25139769</v>
      </c>
      <c r="H61" s="73"/>
      <c r="I61" s="17"/>
    </row>
    <row r="62" spans="1:9" ht="10.8" thickTop="1" x14ac:dyDescent="0.2">
      <c r="A62" s="17"/>
      <c r="B62" s="112"/>
      <c r="C62" s="112"/>
      <c r="D62" s="112"/>
      <c r="E62" s="112"/>
      <c r="F62" s="112"/>
      <c r="H62" s="73"/>
      <c r="I62" s="47"/>
    </row>
    <row r="63" spans="1:9" x14ac:dyDescent="0.2">
      <c r="A63" s="47" t="s">
        <v>30</v>
      </c>
      <c r="B63" s="107">
        <v>-14701</v>
      </c>
      <c r="C63" s="107">
        <v>47783</v>
      </c>
      <c r="D63" s="107">
        <v>4127</v>
      </c>
      <c r="E63" s="107">
        <v>193</v>
      </c>
      <c r="F63" s="107">
        <f t="shared" si="2"/>
        <v>37402</v>
      </c>
      <c r="H63" s="73"/>
      <c r="I63" s="47"/>
    </row>
    <row r="64" spans="1:9" x14ac:dyDescent="0.2">
      <c r="A64" s="47" t="s">
        <v>31</v>
      </c>
      <c r="B64" s="107">
        <v>-2725266</v>
      </c>
      <c r="C64" s="107">
        <v>-1654159</v>
      </c>
      <c r="D64" s="107">
        <v>-3047116</v>
      </c>
      <c r="E64" s="107">
        <v>-523243</v>
      </c>
      <c r="F64" s="107">
        <f t="shared" si="2"/>
        <v>-7949784</v>
      </c>
      <c r="H64" s="73"/>
      <c r="I64" s="17"/>
    </row>
    <row r="65" spans="1:9" x14ac:dyDescent="0.2">
      <c r="A65" s="47"/>
      <c r="B65" s="107"/>
      <c r="C65" s="107"/>
      <c r="D65" s="107"/>
      <c r="E65" s="107"/>
      <c r="F65" s="107"/>
      <c r="H65" s="73"/>
      <c r="I65" s="17"/>
    </row>
    <row r="66" spans="1:9" ht="10.8" thickBot="1" x14ac:dyDescent="0.25">
      <c r="A66" s="17" t="s">
        <v>192</v>
      </c>
      <c r="B66" s="126">
        <v>-8011763</v>
      </c>
      <c r="C66" s="126">
        <v>5389544</v>
      </c>
      <c r="D66" s="126">
        <v>-1525456</v>
      </c>
      <c r="E66" s="126">
        <v>-2317104</v>
      </c>
      <c r="F66" s="126">
        <f t="shared" si="2"/>
        <v>-6464779</v>
      </c>
      <c r="H66" s="73"/>
      <c r="I66" s="17"/>
    </row>
    <row r="67" spans="1:9" ht="11.4" thickTop="1" thickBot="1" x14ac:dyDescent="0.25">
      <c r="A67" s="17"/>
      <c r="B67" s="103"/>
      <c r="C67" s="103"/>
      <c r="D67" s="103"/>
      <c r="E67" s="103"/>
      <c r="F67" s="103"/>
      <c r="H67" s="73"/>
      <c r="I67" s="17"/>
    </row>
    <row r="68" spans="1:9" ht="11.4" thickTop="1" thickBot="1" x14ac:dyDescent="0.25">
      <c r="A68" s="17" t="s">
        <v>19</v>
      </c>
      <c r="B68" s="103">
        <v>165938894</v>
      </c>
      <c r="C68" s="103">
        <v>115521962</v>
      </c>
      <c r="D68" s="103">
        <v>119526937</v>
      </c>
      <c r="E68" s="103">
        <v>70514164</v>
      </c>
      <c r="F68" s="103">
        <f t="shared" ref="F68:F69" si="4">SUM(B68:E68)</f>
        <v>471501957</v>
      </c>
      <c r="H68" s="73"/>
      <c r="I68" s="47"/>
    </row>
    <row r="69" spans="1:9" ht="11.4" thickTop="1" thickBot="1" x14ac:dyDescent="0.25">
      <c r="A69" s="17" t="s">
        <v>3</v>
      </c>
      <c r="B69" s="103">
        <v>74000007</v>
      </c>
      <c r="C69" s="103">
        <v>79923391</v>
      </c>
      <c r="D69" s="103">
        <v>86398951</v>
      </c>
      <c r="E69" s="103">
        <v>48917214</v>
      </c>
      <c r="F69" s="103">
        <f t="shared" si="4"/>
        <v>289239563</v>
      </c>
      <c r="I69" s="47"/>
    </row>
    <row r="70" spans="1:9" ht="10.8" thickTop="1" x14ac:dyDescent="0.2">
      <c r="A70" s="17"/>
      <c r="B70" s="112"/>
      <c r="C70" s="112"/>
      <c r="D70" s="112"/>
      <c r="E70" s="112"/>
      <c r="F70" s="112"/>
    </row>
    <row r="71" spans="1:9" x14ac:dyDescent="0.2">
      <c r="A71" s="17" t="s">
        <v>193</v>
      </c>
      <c r="B71" s="105"/>
      <c r="C71" s="105"/>
      <c r="D71" s="105"/>
      <c r="E71" s="105"/>
      <c r="F71" s="105"/>
    </row>
    <row r="72" spans="1:9" x14ac:dyDescent="0.2">
      <c r="A72" s="47" t="s">
        <v>194</v>
      </c>
      <c r="B72" s="133">
        <v>1070610</v>
      </c>
      <c r="C72" s="133" t="s">
        <v>177</v>
      </c>
      <c r="D72" s="133" t="s">
        <v>177</v>
      </c>
      <c r="E72" s="133" t="s">
        <v>178</v>
      </c>
      <c r="F72" s="133">
        <f t="shared" ref="F72:F73" si="5">SUM(B72:E72)</f>
        <v>1070610</v>
      </c>
    </row>
    <row r="73" spans="1:9" ht="10.8" thickBot="1" x14ac:dyDescent="0.25">
      <c r="A73" s="47" t="s">
        <v>87</v>
      </c>
      <c r="B73" s="110">
        <v>12568455</v>
      </c>
      <c r="C73" s="110">
        <v>2876059</v>
      </c>
      <c r="D73" s="110">
        <v>16054166</v>
      </c>
      <c r="E73" s="110">
        <v>1617962</v>
      </c>
      <c r="F73" s="110">
        <f t="shared" si="5"/>
        <v>33116642</v>
      </c>
    </row>
  </sheetData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Index</vt:lpstr>
      <vt:lpstr>SOCI</vt:lpstr>
      <vt:lpstr>SOFP</vt:lpstr>
      <vt:lpstr>SOCE</vt:lpstr>
      <vt:lpstr>SOCF</vt:lpstr>
      <vt:lpstr>RAPORTARE PE SEGMENTE</vt:lpstr>
      <vt:lpstr>SOFP!_Hlk64274243</vt:lpstr>
      <vt:lpstr>SOFP!_Hlk64274250</vt:lpstr>
      <vt:lpstr>SOFP!_Hlk64274258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2024-08-21T13:35:00Z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