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2 2024/3. Extract from FS/"/>
    </mc:Choice>
  </mc:AlternateContent>
  <xr:revisionPtr revIDLastSave="79" documentId="13_ncr:1_{41D977A9-EC76-4C66-8168-B21CA4A472CE}" xr6:coauthVersionLast="47" xr6:coauthVersionMax="47" xr10:uidLastSave="{4E552A19-22DE-4BAB-BBFB-3E5DA57AB855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SEGMENT REPORTING" sheetId="15" r:id="rId6"/>
  </sheets>
  <definedNames>
    <definedName name="_Hlk64274243" localSheetId="2">SOFP!$A$45</definedName>
    <definedName name="_Hlk64274250" localSheetId="2">SOFP!$A$47</definedName>
    <definedName name="_Hlk64274258" localSheetId="2">SOFP!$A$55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6" localSheetId="4">SOCF!$A$20</definedName>
    <definedName name="OLE_LINK7" localSheetId="4">SOCF!$A$46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3" i="15" l="1"/>
  <c r="G72" i="15"/>
  <c r="E51" i="15"/>
  <c r="D51" i="15"/>
  <c r="C51" i="15"/>
  <c r="B51" i="15"/>
  <c r="F51" i="15" s="1"/>
  <c r="F19" i="15"/>
  <c r="E19" i="15"/>
  <c r="D19" i="15"/>
  <c r="C19" i="15"/>
  <c r="F42" i="15"/>
  <c r="G30" i="15" l="1"/>
  <c r="G25" i="15"/>
  <c r="G24" i="15"/>
  <c r="G23" i="15"/>
  <c r="G22" i="15"/>
  <c r="B19" i="15"/>
  <c r="G19" i="15" s="1"/>
  <c r="D56" i="14"/>
  <c r="J31" i="13"/>
  <c r="I31" i="13"/>
  <c r="H31" i="13"/>
  <c r="G31" i="13"/>
  <c r="F31" i="13"/>
  <c r="E31" i="13"/>
  <c r="D31" i="13"/>
  <c r="C31" i="13"/>
  <c r="J30" i="13"/>
  <c r="J29" i="13"/>
  <c r="J28" i="13"/>
  <c r="J27" i="13"/>
  <c r="H30" i="13"/>
  <c r="H29" i="13"/>
  <c r="H28" i="13"/>
  <c r="H27" i="13"/>
  <c r="H23" i="13"/>
  <c r="J23" i="13" s="1"/>
  <c r="H22" i="13"/>
  <c r="J22" i="13" s="1"/>
  <c r="H17" i="13"/>
  <c r="J17" i="13" s="1"/>
  <c r="H16" i="13"/>
  <c r="J16" i="13" s="1"/>
  <c r="H10" i="13"/>
  <c r="J10" i="13" s="1"/>
  <c r="H12" i="13"/>
  <c r="H11" i="13"/>
  <c r="J11" i="13" s="1"/>
  <c r="D48" i="11"/>
  <c r="E58" i="15"/>
  <c r="D58" i="15"/>
  <c r="C58" i="15"/>
  <c r="B58" i="15"/>
  <c r="F68" i="15"/>
  <c r="F67" i="15"/>
  <c r="F63" i="15"/>
  <c r="F61" i="15"/>
  <c r="F60" i="15"/>
  <c r="F57" i="15"/>
  <c r="F56" i="15"/>
  <c r="F55" i="15"/>
  <c r="F54" i="15"/>
  <c r="F53" i="15"/>
  <c r="F52" i="15"/>
  <c r="F50" i="15"/>
  <c r="F49" i="15"/>
  <c r="F48" i="15"/>
  <c r="F47" i="15"/>
  <c r="F46" i="15"/>
  <c r="F45" i="15"/>
  <c r="F43" i="15"/>
  <c r="F41" i="15"/>
  <c r="G36" i="15"/>
  <c r="G33" i="15"/>
  <c r="G32" i="15"/>
  <c r="G28" i="15"/>
  <c r="G27" i="15"/>
  <c r="G21" i="15"/>
  <c r="G20" i="15"/>
  <c r="G18" i="15"/>
  <c r="G17" i="15"/>
  <c r="G16" i="15"/>
  <c r="G15" i="15"/>
  <c r="G14" i="15"/>
  <c r="G13" i="15"/>
  <c r="G11" i="15"/>
  <c r="G10" i="15"/>
  <c r="C50" i="14"/>
  <c r="D50" i="14"/>
  <c r="D40" i="14"/>
  <c r="C40" i="14"/>
  <c r="I13" i="13"/>
  <c r="I18" i="13" s="1"/>
  <c r="G13" i="13"/>
  <c r="G18" i="13" s="1"/>
  <c r="F13" i="13"/>
  <c r="F18" i="13" s="1"/>
  <c r="E13" i="13"/>
  <c r="E18" i="13" s="1"/>
  <c r="D13" i="13"/>
  <c r="D18" i="13" s="1"/>
  <c r="C13" i="13"/>
  <c r="C18" i="13" s="1"/>
  <c r="C57" i="16"/>
  <c r="C58" i="16" s="1"/>
  <c r="D57" i="16"/>
  <c r="D58" i="16" s="1"/>
  <c r="C52" i="16"/>
  <c r="C53" i="16" s="1"/>
  <c r="D52" i="16"/>
  <c r="D53" i="16" s="1"/>
  <c r="C45" i="16"/>
  <c r="A1" i="15"/>
  <c r="I24" i="13"/>
  <c r="G24" i="13"/>
  <c r="F24" i="13"/>
  <c r="E24" i="13"/>
  <c r="D24" i="13"/>
  <c r="C24" i="13"/>
  <c r="D45" i="16"/>
  <c r="D58" i="11"/>
  <c r="F58" i="15" l="1"/>
  <c r="J24" i="13"/>
  <c r="H24" i="13"/>
  <c r="H13" i="13"/>
  <c r="H18" i="13" s="1"/>
  <c r="J12" i="13"/>
  <c r="J13" i="13" s="1"/>
  <c r="J18" i="13" s="1"/>
  <c r="D60" i="11"/>
  <c r="C26" i="16"/>
  <c r="C22" i="16"/>
  <c r="C58" i="11"/>
  <c r="C48" i="11"/>
  <c r="C36" i="11"/>
  <c r="C40" i="11" s="1"/>
  <c r="C25" i="11"/>
  <c r="C17" i="11"/>
  <c r="C30" i="16" l="1"/>
  <c r="C60" i="11"/>
  <c r="C62" i="11" s="1"/>
  <c r="C34" i="16" l="1"/>
  <c r="C47" i="16" s="1"/>
  <c r="C10" i="14"/>
  <c r="C27" i="14" s="1"/>
  <c r="C31" i="14" s="1"/>
  <c r="C52" i="14" s="1"/>
  <c r="C56" i="14" s="1"/>
  <c r="D36" i="11"/>
  <c r="D40" i="11" s="1"/>
  <c r="D62" i="11" s="1"/>
  <c r="D25" i="11"/>
  <c r="D17" i="11"/>
  <c r="D27" i="11" l="1"/>
  <c r="C27" i="11"/>
  <c r="D26" i="16" l="1"/>
  <c r="D22" i="16"/>
  <c r="D30" i="16" l="1"/>
  <c r="D34" i="16" l="1"/>
  <c r="D47" i="16" s="1"/>
  <c r="D10" i="14"/>
  <c r="D27" i="14" s="1"/>
  <c r="D31" i="14" s="1"/>
  <c r="D52" i="14" s="1"/>
  <c r="A1" i="14"/>
  <c r="A1" i="13"/>
</calcChain>
</file>

<file path=xl/sharedStrings.xml><?xml version="1.0" encoding="utf-8"?>
<sst xmlns="http://schemas.openxmlformats.org/spreadsheetml/2006/main" count="319" uniqueCount="190">
  <si>
    <t>EXTRACT FROM</t>
  </si>
  <si>
    <t xml:space="preserve">          </t>
  </si>
  <si>
    <t>ROCA INDUSTRY HOLDINGROCK1 SA</t>
  </si>
  <si>
    <t>Reevaluarea imobilizărilor corporale, brut</t>
  </si>
  <si>
    <t>-</t>
  </si>
  <si>
    <t>(all amounts are expressed as ‘RON’ unless otherwise specified)</t>
  </si>
  <si>
    <t>ASSETS</t>
  </si>
  <si>
    <t>Non-current assets</t>
  </si>
  <si>
    <t>Goodwill</t>
  </si>
  <si>
    <t>Other Intangible assets</t>
  </si>
  <si>
    <t>Property, plant and equipment</t>
  </si>
  <si>
    <t>Right-of-use assets</t>
  </si>
  <si>
    <t>Non-current financial assets</t>
  </si>
  <si>
    <t>Total non-current assets</t>
  </si>
  <si>
    <t>Current assets</t>
  </si>
  <si>
    <t>Inventories</t>
  </si>
  <si>
    <t>Trade receivables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</si>
  <si>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</si>
  <si>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</si>
  <si>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</si>
  <si>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</si>
  <si>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</si>
  <si>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</si>
  <si>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</si>
  <si>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</si>
  <si>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</si>
  <si>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Revaluation reserve</t>
  </si>
  <si>
    <t>Other reserves</t>
  </si>
  <si>
    <t>Retained earnings</t>
  </si>
  <si>
    <t>Total equity attributable to owners of the Company</t>
  </si>
  <si>
    <t>Non-controlling interests</t>
  </si>
  <si>
    <t>Total equity</t>
  </si>
  <si>
    <t>Non-current liabilities</t>
  </si>
  <si>
    <t>Borrowings</t>
  </si>
  <si>
    <t>Lease liability</t>
  </si>
  <si>
    <t>Government grants</t>
  </si>
  <si>
    <t>Deferred tax liabilities</t>
  </si>
  <si>
    <t>Total non-current liabilities</t>
  </si>
  <si>
    <t>Current liabilities</t>
  </si>
  <si>
    <t>Liabilities related to acquisitions of subsidiaries</t>
  </si>
  <si>
    <t>Trade and other payables</t>
  </si>
  <si>
    <t>Employee benefits - current</t>
  </si>
  <si>
    <t>Current tax liabilities</t>
  </si>
  <si>
    <t>Total current liabilities</t>
  </si>
  <si>
    <t>Total liabilities</t>
  </si>
  <si>
    <t>TOTAL EQUITY AND LIABILITIES</t>
  </si>
  <si>
    <t>Revenue</t>
  </si>
  <si>
    <t>Other operating income</t>
  </si>
  <si>
    <t>Changes in inventories of finished goods and work in progress</t>
  </si>
  <si>
    <t>Raw materials, consumables used and merchandise costs</t>
  </si>
  <si>
    <t>Depreciation and amortisation</t>
  </si>
  <si>
    <t>Employee benefit expenses</t>
  </si>
  <si>
    <t>Advertising costs</t>
  </si>
  <si>
    <t>Other gains/(losses) – net</t>
  </si>
  <si>
    <t>Finance income</t>
  </si>
  <si>
    <t>Finance costs</t>
  </si>
  <si>
    <t>Income tax expense</t>
  </si>
  <si>
    <t>Other comprehensive income</t>
  </si>
  <si>
    <t>Items that may be reclassified to profit or loss</t>
  </si>
  <si>
    <t>Exchange differences on translation of foreign operations</t>
  </si>
  <si>
    <t>Basic and diluted earnings per share (RON)</t>
  </si>
  <si>
    <t>Cash flows from operating activities</t>
  </si>
  <si>
    <t>Effects of exchange rate changes on cash and cash equivalents</t>
  </si>
  <si>
    <t>Total reportable segments</t>
  </si>
  <si>
    <t>Electric cables</t>
  </si>
  <si>
    <t>Edged panels and fencing mesh</t>
  </si>
  <si>
    <t>Doors for residential buildings</t>
  </si>
  <si>
    <t>Varnishes, paints and decorative plasters</t>
  </si>
  <si>
    <t>Fiberglass and fiberglass reinforcement</t>
  </si>
  <si>
    <t>Employee benefits expenses</t>
  </si>
  <si>
    <t>Services and utilities expenses</t>
  </si>
  <si>
    <t>Net foreign exchange gains/(losses)</t>
  </si>
  <si>
    <t>Gain/(loss) on disposal of property, plant and equipment</t>
  </si>
  <si>
    <t>Expected credit loss on trade receivables</t>
  </si>
  <si>
    <t>Impairment of current assets</t>
  </si>
  <si>
    <t>Other</t>
  </si>
  <si>
    <t>Share of loss of an associate</t>
  </si>
  <si>
    <t>EBITDA adjusted*</t>
  </si>
  <si>
    <t>Financial income</t>
  </si>
  <si>
    <t>Financial costs</t>
  </si>
  <si>
    <t>Segment profit/(loss) before tax</t>
  </si>
  <si>
    <t>Other disclosures:</t>
  </si>
  <si>
    <t>Capital expenditure</t>
  </si>
  <si>
    <t>Transactions with owners in their capacity as owners:</t>
  </si>
  <si>
    <t>Transaction costs on issuance of shares</t>
  </si>
  <si>
    <t>Share
capital</t>
  </si>
  <si>
    <t>Share
premium</t>
  </si>
  <si>
    <t>Revaluation
reserve</t>
  </si>
  <si>
    <t>Other
reserves</t>
  </si>
  <si>
    <t>Retained
earnings</t>
  </si>
  <si>
    <t>Total capital
attributable to owners
of the Company</t>
  </si>
  <si>
    <t>Total
equity</t>
  </si>
  <si>
    <t>Revenue from contracts with customers</t>
  </si>
  <si>
    <t>Marketing and advertising costs</t>
  </si>
  <si>
    <t>Share of net loss of associates accounted for using the equity method</t>
  </si>
  <si>
    <t>Result before income tax</t>
  </si>
  <si>
    <t>Items that will not be reclassified to profit or loss:</t>
  </si>
  <si>
    <t>Deferred tax on revaluations of property, plant and equipment</t>
  </si>
  <si>
    <t>Other comprehensive income, net of tax</t>
  </si>
  <si>
    <t>Total comprehensive income for the year</t>
  </si>
  <si>
    <t>- Non-controlling interests</t>
  </si>
  <si>
    <t>- Owners of the Company</t>
  </si>
  <si>
    <t>Total comprehensive income is attributable to:</t>
  </si>
  <si>
    <t>Non-controlling
interests</t>
  </si>
  <si>
    <t>Non-controlling interests on acquisition of subsidiary</t>
  </si>
  <si>
    <t>Adjustments for:</t>
  </si>
  <si>
    <t>Change in operating assets and liabilities, net of effects from purchase of controlled entity:</t>
  </si>
  <si>
    <t>Cash flows from investing activities:</t>
  </si>
  <si>
    <t>Cash flows from financing activities:</t>
  </si>
  <si>
    <t>Result before tax</t>
  </si>
  <si>
    <t>Depreciation and amortisation expenses</t>
  </si>
  <si>
    <t>Movements in allowance for expected credit losses</t>
  </si>
  <si>
    <t>Interest income</t>
  </si>
  <si>
    <t>Interest expenses</t>
  </si>
  <si>
    <t>Unrealized foreign exchange loss</t>
  </si>
  <si>
    <t>Net (gain)/loss on sale of non-current assets</t>
  </si>
  <si>
    <t>Income tax paid</t>
  </si>
  <si>
    <t>Net cash generated from operating activities</t>
  </si>
  <si>
    <t>Payments for acquisition of property, plant and equipment</t>
  </si>
  <si>
    <t>Payments for acquisition of intangible assets</t>
  </si>
  <si>
    <t>Receipt of government grants</t>
  </si>
  <si>
    <t>Interest received</t>
  </si>
  <si>
    <t>Proceeds from the sale of property, plant and equipment</t>
  </si>
  <si>
    <t>Net cash used in investing activities</t>
  </si>
  <si>
    <t>Interest paid</t>
  </si>
  <si>
    <t>Transaction costs related to loans and borrowings</t>
  </si>
  <si>
    <t>Repayments of lease liabilities</t>
  </si>
  <si>
    <t>Transaction costs related to shares issuance</t>
  </si>
  <si>
    <t>Net cash generated from financing activities</t>
  </si>
  <si>
    <t>Amortisation of government grants</t>
  </si>
  <si>
    <t>Share of result of associate</t>
  </si>
  <si>
    <t xml:space="preserve">Total reportable segments </t>
  </si>
  <si>
    <t>Gain on disposal of property, plant and equipment</t>
  </si>
  <si>
    <t xml:space="preserve">Investment in an associate  </t>
  </si>
  <si>
    <r>
      <t>EBITDA adjusted</t>
    </r>
    <r>
      <rPr>
        <b/>
        <vertAlign val="superscript"/>
        <sz val="8"/>
        <color theme="1"/>
        <rFont val="Tahoma"/>
        <family val="2"/>
      </rPr>
      <t>*</t>
    </r>
  </si>
  <si>
    <t>External customers</t>
  </si>
  <si>
    <t>Payment for the acquisition of a subsidiary, net of cash</t>
  </si>
  <si>
    <t>Proceeds from borrowings</t>
  </si>
  <si>
    <t>Repayment of borrowings</t>
  </si>
  <si>
    <r>
      <t xml:space="preserve">30 June 2024
</t>
    </r>
    <r>
      <rPr>
        <i/>
        <sz val="8"/>
        <color rgb="FF000000"/>
        <rFont val="Tahoma"/>
        <family val="2"/>
      </rPr>
      <t>(unaudited and not
reviewed)</t>
    </r>
  </si>
  <si>
    <r>
      <t xml:space="preserve">30 June 2023
</t>
    </r>
    <r>
      <rPr>
        <i/>
        <sz val="8"/>
        <color rgb="FF000000"/>
        <rFont val="Tahoma"/>
        <family val="2"/>
      </rPr>
      <t>(unaudited and not
reviewed)</t>
    </r>
  </si>
  <si>
    <t>Rent income</t>
  </si>
  <si>
    <t>Profit/(Loss) for the period from continuing operations</t>
  </si>
  <si>
    <t>AS AT AND FOR THE SIX MONTH PERIOD ENDED 30 JUNE 2024</t>
  </si>
  <si>
    <t>CONDENSED CONSOLIDATED STATEMENT OF COMPREHENSIVE INCOME</t>
  </si>
  <si>
    <t>30 June 2024</t>
  </si>
  <si>
    <t>31 December 2023</t>
  </si>
  <si>
    <t>(audited)</t>
  </si>
  <si>
    <t>(unaudited and not
reviewed)</t>
  </si>
  <si>
    <t>CONDENSED CONSOLIDATED STATEMENT OF FINANCIAL POSITION</t>
  </si>
  <si>
    <r>
      <t xml:space="preserve">Balance as at 1 January 2023 </t>
    </r>
    <r>
      <rPr>
        <i/>
        <sz val="8"/>
        <color rgb="FF000000"/>
        <rFont val="Tahoma"/>
        <family val="2"/>
      </rPr>
      <t>(audited)</t>
    </r>
  </si>
  <si>
    <t>Transfer of revaluation reserve to retained earnings following disposal of assets</t>
  </si>
  <si>
    <r>
      <t xml:space="preserve">Balance as at 30 June 2023 </t>
    </r>
    <r>
      <rPr>
        <i/>
        <sz val="8"/>
        <color rgb="FF000000"/>
        <rFont val="Tahoma"/>
        <family val="2"/>
      </rPr>
      <t>(unaudited and not reviewed)</t>
    </r>
  </si>
  <si>
    <t>Total comprehensive result for the period</t>
  </si>
  <si>
    <t>Share capital increase</t>
  </si>
  <si>
    <t>Allocation of retained earnings to other reserves</t>
  </si>
  <si>
    <t>Result for the period</t>
  </si>
  <si>
    <t>CONDENSED CONSOLIDATED STATEMENT OF CHANGES IN EQUITYCONSOLIDATED STATEMENT OF CHANGES IN EQUITY</t>
  </si>
  <si>
    <t>CONDENSED CONSOLIDATED STATEMENT OF CASH FLOWS</t>
  </si>
  <si>
    <t>30 June 2023</t>
  </si>
  <si>
    <t>Reversal of impairment/(Impairment) of current assets</t>
  </si>
  <si>
    <t>Proceeds from shares issued</t>
  </si>
  <si>
    <t>Cash and cash equivalents at 1 January</t>
  </si>
  <si>
    <r>
      <t xml:space="preserve">30 June 2024 
</t>
    </r>
    <r>
      <rPr>
        <i/>
        <sz val="8"/>
        <color theme="1"/>
        <rFont val="Tahoma"/>
        <family val="2"/>
      </rPr>
      <t>(unaudited and not reviewed)</t>
    </r>
  </si>
  <si>
    <t>Gain/(Loss) allowance of trade receivables</t>
  </si>
  <si>
    <r>
      <t xml:space="preserve">Total assets as at 30 June 2024 </t>
    </r>
    <r>
      <rPr>
        <i/>
        <sz val="8"/>
        <color theme="1"/>
        <rFont val="Tahoma"/>
        <family val="2"/>
      </rPr>
      <t>(unaudited and not reviewed)</t>
    </r>
  </si>
  <si>
    <r>
      <t xml:space="preserve">Total liabilities as at 30 June 2024 </t>
    </r>
    <r>
      <rPr>
        <i/>
        <sz val="8"/>
        <color theme="1"/>
        <rFont val="Tahoma"/>
        <family val="2"/>
      </rPr>
      <t>(unaudited and not reviewed)</t>
    </r>
  </si>
  <si>
    <r>
      <t xml:space="preserve">30 June 2023 
</t>
    </r>
    <r>
      <rPr>
        <i/>
        <sz val="8"/>
        <color theme="1"/>
        <rFont val="Tahoma"/>
        <family val="2"/>
      </rPr>
      <t>(unaudited and not reviewed)</t>
    </r>
  </si>
  <si>
    <t>NOTES TO THE CONDENSED CONSOLIDATED FINANCIAL STATEMENTS</t>
  </si>
  <si>
    <t>CONDENSED CONSOLIDATED INTERIM FINANCIAL STATEMENTS AS AT AND FOR THE SIX MONTH PERIOD ENDED 30 JUNE 2024</t>
  </si>
  <si>
    <t>PREPARED IN ACCORDANCE WITH THE</t>
  </si>
  <si>
    <t xml:space="preserve">INTERNATIONAL ACCOUNTING STANDARD 34 – “INTERIM FINANCIAL REPORTING”, </t>
  </si>
  <si>
    <t>as adopted by the European Union</t>
  </si>
  <si>
    <t>In case there are inconsistencies or omissions from the amounts presented in the consolidated financial statements, the amounts presented in the consolidated financial statements will prevail.</t>
  </si>
  <si>
    <t>CONDENSED CONSOLIDATED STATEMENT OF CHANGES IN EQUITY</t>
  </si>
  <si>
    <t>SEGMENT OPERATING</t>
  </si>
  <si>
    <t>*The amounts presented are extracted from the Consolidated Financial Statements as at and for the six month period ended 30 June 2024 ("interim financial statements").</t>
  </si>
  <si>
    <t>Profit/(Loss) is attributable to:</t>
  </si>
  <si>
    <t xml:space="preserve">Operating result - profit </t>
  </si>
  <si>
    <t>Net finance result</t>
  </si>
  <si>
    <t>AS AT 30 JUNE 2024</t>
  </si>
  <si>
    <t>(Increase) of trade and other receivables</t>
  </si>
  <si>
    <t>(Increase)/decrease in inventories</t>
  </si>
  <si>
    <t>Increase of trade and other payables</t>
  </si>
  <si>
    <t>(Increase)/decrease in long-term receivables</t>
  </si>
  <si>
    <t>Cash and cash equivalents at the end of period</t>
  </si>
  <si>
    <t>Net increase in cash and cash equivalents</t>
  </si>
  <si>
    <t>Total assets as at 31 December 2023 (audited)</t>
  </si>
  <si>
    <t>Total liabilities as at 31 December 2023 (audited)</t>
  </si>
  <si>
    <r>
      <t xml:space="preserve">Balance as at 30 June 2024 </t>
    </r>
    <r>
      <rPr>
        <i/>
        <sz val="8"/>
        <color rgb="FF000000"/>
        <rFont val="Tahoma"/>
        <family val="2"/>
      </rPr>
      <t>(unaudited and not reviewed)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</si>
</sst>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sz val="8.5"/>
      <color theme="1"/>
      <name val="Calibri"/>
      <family val="2"/>
    </font>
    <font>
      <b/>
      <sz val="8.5"/>
      <color theme="1"/>
      <name val="Calibri"/>
      <family val="2"/>
    </font>
    <font>
      <b/>
      <i/>
      <sz val="8.5"/>
      <color theme="1"/>
      <name val="Calibri"/>
      <family val="2"/>
    </font>
    <font>
      <i/>
      <sz val="8.5"/>
      <color theme="1"/>
      <name val="Calibri"/>
      <family val="2"/>
    </font>
    <font>
      <b/>
      <vertAlign val="superscript"/>
      <sz val="8"/>
      <color theme="1"/>
      <name val="Tahoma"/>
      <family val="2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  <font>
      <sz val="8.5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2" applyNumberFormat="0" applyAlignment="0" applyProtection="0"/>
    <xf numFmtId="0" fontId="21" fillId="6" borderId="13" applyNumberFormat="0" applyAlignment="0" applyProtection="0"/>
    <xf numFmtId="0" fontId="23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9" fillId="0" borderId="0"/>
    <xf numFmtId="0" fontId="30" fillId="0" borderId="0"/>
    <xf numFmtId="0" fontId="31" fillId="0" borderId="0"/>
    <xf numFmtId="165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33" borderId="0">
      <alignment horizontal="left" vertical="top"/>
    </xf>
    <xf numFmtId="9" fontId="1" fillId="0" borderId="0" applyFont="0" applyFill="0" applyBorder="0" applyAlignment="0" applyProtection="0"/>
    <xf numFmtId="0" fontId="3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/>
    <xf numFmtId="0" fontId="31" fillId="0" borderId="0"/>
    <xf numFmtId="43" fontId="36" fillId="0" borderId="0" applyFont="0" applyFill="0" applyBorder="0" applyAlignment="0" applyProtection="0"/>
    <xf numFmtId="0" fontId="36" fillId="0" borderId="0"/>
    <xf numFmtId="0" fontId="38" fillId="4" borderId="0" applyNumberFormat="0" applyBorder="0" applyAlignment="0" applyProtection="0"/>
    <xf numFmtId="0" fontId="39" fillId="0" borderId="0"/>
    <xf numFmtId="0" fontId="18" fillId="3" borderId="0" applyNumberFormat="0" applyBorder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0" borderId="0"/>
    <xf numFmtId="0" fontId="41" fillId="0" borderId="0"/>
    <xf numFmtId="0" fontId="41" fillId="8" borderId="16" applyNumberFormat="0" applyFont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24" fillId="7" borderId="15" applyNumberFormat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0" borderId="0"/>
    <xf numFmtId="43" fontId="44" fillId="0" borderId="0" applyFont="0" applyFill="0" applyBorder="0" applyAlignment="0" applyProtection="0"/>
    <xf numFmtId="44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0" fontId="29" fillId="0" borderId="0"/>
    <xf numFmtId="0" fontId="45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0" fillId="0" borderId="0"/>
    <xf numFmtId="0" fontId="36" fillId="0" borderId="0"/>
    <xf numFmtId="166" fontId="36" fillId="0" borderId="0" applyFont="0" applyFill="0" applyBorder="0" applyAlignment="0" applyProtection="0"/>
    <xf numFmtId="0" fontId="47" fillId="0" borderId="0"/>
    <xf numFmtId="0" fontId="36" fillId="0" borderId="0"/>
    <xf numFmtId="0" fontId="36" fillId="0" borderId="0"/>
    <xf numFmtId="43" fontId="47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43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1" fillId="8" borderId="16" applyNumberFormat="0" applyFont="0" applyAlignment="0" applyProtection="0"/>
    <xf numFmtId="0" fontId="20" fillId="5" borderId="12" applyNumberFormat="0" applyAlignment="0" applyProtection="0"/>
    <xf numFmtId="0" fontId="1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43" fontId="40" fillId="0" borderId="0" applyFont="0" applyFill="0" applyBorder="0" applyAlignment="0" applyProtection="0"/>
    <xf numFmtId="169" fontId="1" fillId="0" borderId="0"/>
    <xf numFmtId="167" fontId="30" fillId="0" borderId="0"/>
    <xf numFmtId="169" fontId="36" fillId="0" borderId="0"/>
    <xf numFmtId="167" fontId="1" fillId="0" borderId="0"/>
    <xf numFmtId="169" fontId="36" fillId="0" borderId="0"/>
    <xf numFmtId="167" fontId="1" fillId="0" borderId="0"/>
    <xf numFmtId="0" fontId="1" fillId="0" borderId="0"/>
    <xf numFmtId="169" fontId="1" fillId="0" borderId="0"/>
    <xf numFmtId="171" fontId="36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8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6" fillId="0" borderId="0"/>
    <xf numFmtId="0" fontId="47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6" fillId="0" borderId="0"/>
    <xf numFmtId="171" fontId="36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40" fillId="0" borderId="0"/>
    <xf numFmtId="167" fontId="36" fillId="0" borderId="0"/>
    <xf numFmtId="0" fontId="3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36" fillId="0" borderId="0"/>
    <xf numFmtId="0" fontId="1" fillId="0" borderId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0" borderId="10" applyNumberFormat="0" applyFill="0" applyAlignment="0" applyProtection="0"/>
    <xf numFmtId="0" fontId="52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55" fillId="5" borderId="12" applyNumberFormat="0" applyAlignment="0" applyProtection="0"/>
    <xf numFmtId="0" fontId="56" fillId="6" borderId="13" applyNumberFormat="0" applyAlignment="0" applyProtection="0"/>
    <xf numFmtId="0" fontId="57" fillId="6" borderId="12" applyNumberFormat="0" applyAlignment="0" applyProtection="0"/>
    <xf numFmtId="0" fontId="58" fillId="0" borderId="14" applyNumberFormat="0" applyFill="0" applyAlignment="0" applyProtection="0"/>
    <xf numFmtId="0" fontId="59" fillId="7" borderId="15" applyNumberFormat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62" fillId="32" borderId="0" applyNumberFormat="0" applyBorder="0" applyAlignment="0" applyProtection="0"/>
    <xf numFmtId="0" fontId="36" fillId="0" borderId="0"/>
    <xf numFmtId="0" fontId="30" fillId="8" borderId="16" applyNumberFormat="0" applyFont="0" applyAlignment="0" applyProtection="0"/>
    <xf numFmtId="0" fontId="36" fillId="0" borderId="0"/>
    <xf numFmtId="0" fontId="36" fillId="0" borderId="0"/>
    <xf numFmtId="0" fontId="30" fillId="8" borderId="16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0" fontId="36" fillId="0" borderId="0"/>
    <xf numFmtId="43" fontId="1" fillId="0" borderId="0" applyFont="0" applyFill="0" applyBorder="0" applyAlignment="0" applyProtection="0"/>
    <xf numFmtId="0" fontId="1" fillId="0" borderId="0"/>
    <xf numFmtId="0" fontId="36" fillId="0" borderId="0"/>
    <xf numFmtId="167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5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5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6" borderId="12" applyNumberFormat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3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18" fillId="3" borderId="0" applyNumberFormat="0" applyBorder="0" applyAlignment="0" applyProtection="0"/>
    <xf numFmtId="0" fontId="24" fillId="7" borderId="15" applyNumberFormat="0" applyAlignment="0" applyProtection="0"/>
    <xf numFmtId="165" fontId="1" fillId="0" borderId="0" applyFont="0" applyFill="0" applyBorder="0" applyAlignment="0" applyProtection="0"/>
    <xf numFmtId="0" fontId="63" fillId="0" borderId="18"/>
    <xf numFmtId="0" fontId="43" fillId="0" borderId="0"/>
    <xf numFmtId="0" fontId="42" fillId="0" borderId="0"/>
    <xf numFmtId="43" fontId="1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6" fillId="0" borderId="0"/>
    <xf numFmtId="165" fontId="36" fillId="0" borderId="0" applyNumberFormat="0" applyFill="0" applyBorder="0" applyAlignment="0" applyProtection="0"/>
    <xf numFmtId="165" fontId="36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59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4" fillId="0" borderId="0" xfId="0" applyFont="1" applyBorder="1" applyAlignment="1">
      <alignment horizontal="justify" vertical="center"/>
    </xf>
    <xf numFmtId="0" fontId="6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164" fontId="6" fillId="0" borderId="3" xfId="1" applyNumberFormat="1" applyFont="1" applyFill="1" applyBorder="1"/>
    <xf numFmtId="3" fontId="3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/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/>
    <xf numFmtId="0" fontId="6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64" fontId="4" fillId="0" borderId="1" xfId="0" quotePrefix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6" fillId="0" borderId="0" xfId="1" applyNumberFormat="1" applyFont="1" applyFill="1" applyAlignment="1">
      <alignment horizontal="right"/>
    </xf>
    <xf numFmtId="164" fontId="6" fillId="0" borderId="21" xfId="1" applyNumberFormat="1" applyFont="1" applyFill="1" applyBorder="1" applyAlignment="1">
      <alignment horizontal="right" vertical="center"/>
    </xf>
    <xf numFmtId="164" fontId="6" fillId="0" borderId="21" xfId="1" applyNumberFormat="1" applyFont="1" applyFill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right" vertical="center"/>
    </xf>
    <xf numFmtId="0" fontId="67" fillId="0" borderId="0" xfId="0" applyFont="1" applyAlignment="1">
      <alignment horizontal="right" vertical="center" wrapText="1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justify" vertical="center"/>
    </xf>
    <xf numFmtId="164" fontId="67" fillId="0" borderId="22" xfId="1" applyNumberFormat="1" applyFont="1" applyBorder="1" applyAlignment="1">
      <alignment horizontal="right" vertical="center"/>
    </xf>
    <xf numFmtId="164" fontId="0" fillId="0" borderId="0" xfId="1" applyNumberFormat="1" applyFont="1"/>
    <xf numFmtId="164" fontId="68" fillId="0" borderId="0" xfId="1" applyNumberFormat="1" applyFont="1" applyAlignment="1">
      <alignment horizontal="right" vertical="center" wrapText="1"/>
    </xf>
    <xf numFmtId="164" fontId="66" fillId="0" borderId="0" xfId="1" applyNumberFormat="1" applyFont="1" applyAlignment="1">
      <alignment horizontal="right" vertical="center"/>
    </xf>
    <xf numFmtId="164" fontId="66" fillId="0" borderId="0" xfId="1" applyNumberFormat="1" applyFont="1" applyAlignment="1">
      <alignment horizontal="right" vertical="center" wrapText="1"/>
    </xf>
    <xf numFmtId="164" fontId="68" fillId="0" borderId="0" xfId="1" applyNumberFormat="1" applyFont="1" applyAlignment="1">
      <alignment horizontal="right" vertical="center"/>
    </xf>
    <xf numFmtId="164" fontId="66" fillId="0" borderId="5" xfId="1" applyNumberFormat="1" applyFont="1" applyBorder="1" applyAlignment="1">
      <alignment horizontal="right" vertical="center"/>
    </xf>
    <xf numFmtId="164" fontId="66" fillId="0" borderId="5" xfId="1" applyNumberFormat="1" applyFont="1" applyBorder="1" applyAlignment="1">
      <alignment horizontal="right" vertical="center" wrapText="1"/>
    </xf>
    <xf numFmtId="164" fontId="69" fillId="0" borderId="0" xfId="1" applyNumberFormat="1" applyFont="1" applyAlignment="1">
      <alignment horizontal="right" vertical="center" wrapText="1"/>
    </xf>
    <xf numFmtId="164" fontId="66" fillId="0" borderId="0" xfId="1" applyNumberFormat="1" applyFont="1" applyBorder="1" applyAlignment="1">
      <alignment horizontal="right" vertical="center"/>
    </xf>
    <xf numFmtId="164" fontId="67" fillId="0" borderId="0" xfId="1" applyNumberFormat="1" applyFont="1" applyBorder="1" applyAlignment="1">
      <alignment horizontal="right" vertical="center"/>
    </xf>
    <xf numFmtId="164" fontId="67" fillId="0" borderId="0" xfId="1" applyNumberFormat="1" applyFont="1" applyBorder="1" applyAlignment="1">
      <alignment horizontal="right" vertical="center" wrapText="1"/>
    </xf>
    <xf numFmtId="164" fontId="66" fillId="0" borderId="0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0" fontId="5" fillId="0" borderId="23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4"/>
    </xf>
    <xf numFmtId="0" fontId="6" fillId="0" borderId="0" xfId="0" applyFont="1" applyBorder="1" applyAlignment="1">
      <alignment wrapText="1"/>
    </xf>
    <xf numFmtId="0" fontId="5" fillId="0" borderId="24" xfId="0" applyFont="1" applyBorder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22" xfId="1" applyNumberFormat="1" applyFont="1" applyBorder="1" applyAlignment="1">
      <alignment horizontal="right" vertical="center"/>
    </xf>
    <xf numFmtId="164" fontId="5" fillId="0" borderId="22" xfId="1" applyNumberFormat="1" applyFont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164" fontId="6" fillId="0" borderId="0" xfId="1" applyNumberFormat="1" applyFont="1"/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5" fillId="0" borderId="25" xfId="1" applyNumberFormat="1" applyFont="1" applyBorder="1" applyAlignment="1">
      <alignment horizontal="right" vertical="center"/>
    </xf>
    <xf numFmtId="164" fontId="5" fillId="0" borderId="25" xfId="1" applyNumberFormat="1" applyFont="1" applyBorder="1" applyAlignment="1">
      <alignment horizontal="right" vertical="center" wrapText="1"/>
    </xf>
    <xf numFmtId="0" fontId="71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6" fillId="0" borderId="2" xfId="1" applyNumberFormat="1" applyFont="1" applyBorder="1" applyAlignment="1">
      <alignment horizontal="right" vertical="center"/>
    </xf>
    <xf numFmtId="0" fontId="72" fillId="0" borderId="0" xfId="2" applyFont="1" applyFill="1"/>
    <xf numFmtId="0" fontId="68" fillId="0" borderId="0" xfId="0" applyFont="1" applyAlignment="1">
      <alignment vertical="center" wrapText="1"/>
    </xf>
    <xf numFmtId="0" fontId="4" fillId="0" borderId="21" xfId="0" quotePrefix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/>
    <xf numFmtId="41" fontId="12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/>
    <xf numFmtId="0" fontId="73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12" fillId="0" borderId="1" xfId="0" quotePrefix="1" applyNumberFormat="1" applyFont="1" applyBorder="1" applyAlignment="1">
      <alignment horizontal="right" vertical="center" wrapText="1"/>
    </xf>
    <xf numFmtId="164" fontId="66" fillId="0" borderId="3" xfId="1" applyNumberFormat="1" applyFont="1" applyBorder="1" applyAlignment="1">
      <alignment horizontal="right" vertical="center"/>
    </xf>
    <xf numFmtId="164" fontId="66" fillId="0" borderId="3" xfId="1" applyNumberFormat="1" applyFont="1" applyBorder="1" applyAlignment="1">
      <alignment horizontal="right" vertical="center" wrapText="1"/>
    </xf>
    <xf numFmtId="164" fontId="5" fillId="0" borderId="22" xfId="1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164" fontId="10" fillId="34" borderId="19" xfId="1" applyNumberFormat="1" applyFont="1" applyFill="1" applyBorder="1" applyAlignment="1">
      <alignment horizontal="center"/>
    </xf>
    <xf numFmtId="164" fontId="10" fillId="34" borderId="20" xfId="1" applyNumberFormat="1" applyFont="1" applyFill="1" applyBorder="1" applyAlignment="1">
      <alignment horizont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2:N15"/>
  <sheetViews>
    <sheetView showGridLines="0" tabSelected="1" zoomScaleNormal="100" workbookViewId="0">
      <selection activeCell="B18" sqref="B18"/>
    </sheetView>
  </sheetViews>
  <sheetFormatPr defaultColWidth="8.6640625" defaultRowHeight="10.199999999999999" x14ac:dyDescent="0.2"/>
  <cols>
    <col min="1" max="1" width="8.6640625" style="49"/>
    <col min="2" max="2" width="12.21875" style="49" customWidth="1"/>
    <col min="3" max="3" width="15.88671875" style="49" customWidth="1"/>
    <col min="4" max="4" width="11.21875" style="49" customWidth="1"/>
    <col min="5" max="5" width="9.21875" style="49" customWidth="1"/>
    <col min="6" max="6" width="10.109375" style="49" customWidth="1"/>
    <col min="7" max="16384" width="8.6640625" style="49"/>
  </cols>
  <sheetData>
    <row r="2" spans="1:14" x14ac:dyDescent="0.2">
      <c r="B2" s="146"/>
      <c r="C2" s="146"/>
      <c r="D2" s="148" t="s">
        <v>0</v>
      </c>
      <c r="E2" s="146"/>
      <c r="F2" s="146"/>
      <c r="G2" s="146"/>
    </row>
    <row r="3" spans="1:14" x14ac:dyDescent="0.2">
      <c r="B3" s="149"/>
      <c r="C3" s="149"/>
      <c r="D3" s="150" t="s">
        <v>169</v>
      </c>
      <c r="E3" s="149"/>
      <c r="F3" s="149"/>
      <c r="G3" s="146"/>
    </row>
    <row r="4" spans="1:14" x14ac:dyDescent="0.2">
      <c r="B4" s="151"/>
      <c r="C4" s="146"/>
      <c r="D4" s="150" t="s">
        <v>170</v>
      </c>
      <c r="E4" s="146"/>
      <c r="F4" s="146"/>
      <c r="G4" s="146"/>
    </row>
    <row r="5" spans="1:14" x14ac:dyDescent="0.2">
      <c r="B5" s="151"/>
      <c r="C5" s="146"/>
      <c r="D5" s="150" t="s">
        <v>171</v>
      </c>
      <c r="E5" s="146"/>
      <c r="F5" s="146"/>
      <c r="G5" s="146"/>
    </row>
    <row r="6" spans="1:14" x14ac:dyDescent="0.2">
      <c r="B6" s="151"/>
      <c r="C6" s="146"/>
      <c r="D6" s="150" t="s">
        <v>172</v>
      </c>
      <c r="E6" s="146"/>
      <c r="F6" s="146"/>
      <c r="G6" s="146"/>
    </row>
    <row r="7" spans="1:14" x14ac:dyDescent="0.2">
      <c r="B7" s="15"/>
      <c r="D7" s="46"/>
    </row>
    <row r="8" spans="1:14" x14ac:dyDescent="0.2">
      <c r="B8" s="138" t="s">
        <v>144</v>
      </c>
    </row>
    <row r="9" spans="1:14" x14ac:dyDescent="0.2">
      <c r="B9" s="138" t="s">
        <v>149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">
      <c r="B10" s="138" t="s">
        <v>174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">
      <c r="B11" s="138" t="s">
        <v>158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">
      <c r="B12" s="138" t="s">
        <v>175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x14ac:dyDescent="0.2"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s="146" customFormat="1" x14ac:dyDescent="0.2">
      <c r="A14" s="49"/>
      <c r="B14" s="147" t="s">
        <v>176</v>
      </c>
    </row>
    <row r="15" spans="1:14" s="146" customFormat="1" x14ac:dyDescent="0.2">
      <c r="A15" s="49"/>
      <c r="B15" s="147" t="s">
        <v>173</v>
      </c>
    </row>
  </sheetData>
  <hyperlinks>
    <hyperlink ref="B9" location="SOFP!A1" display="CONSOLIDATED STATEMENT OF FINANCIAL POSITION" xr:uid="{3A91996A-652D-4D35-97F8-4272DE33DFAA}"/>
    <hyperlink ref="B10" location="SOCE!A1" display="CONSOLIDATED STATEMENT OF CHANGES IN EQUITY" xr:uid="{67D9B2C3-FA4A-42E5-A887-D6F770416BB1}"/>
    <hyperlink ref="B11" location="SOCF!A1" display="CONSOLIDATED STATEMENT OF CASH FLOWS" xr:uid="{D42AA9BD-AE16-4C79-BECF-3A0376D095E4}"/>
    <hyperlink ref="B12" location="'SEGMENT REPORTING'!A1" display="SEGMENT REPORTING" xr:uid="{1A889B47-D73A-4849-948C-7DA607EE0675}"/>
    <hyperlink ref="B8" location="SOCI!A1" display="CONSOLIDATED STATEMENT OF COMPREHENSIVE INCOME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D59"/>
  <sheetViews>
    <sheetView showGridLines="0" zoomScaleNormal="100" workbookViewId="0">
      <pane xSplit="1" ySplit="8" topLeftCell="B37" activePane="bottomRight" state="frozen"/>
      <selection activeCell="J49" sqref="J49"/>
      <selection pane="topRight" activeCell="J49" sqref="J49"/>
      <selection pane="bottomLeft" activeCell="J49" sqref="J49"/>
      <selection pane="bottomRight"/>
    </sheetView>
  </sheetViews>
  <sheetFormatPr defaultColWidth="8.88671875" defaultRowHeight="10.199999999999999" x14ac:dyDescent="0.2"/>
  <cols>
    <col min="1" max="1" width="40.109375" style="83" customWidth="1"/>
    <col min="2" max="2" width="2.44140625" style="58" customWidth="1"/>
    <col min="3" max="3" width="14.109375" style="82" customWidth="1"/>
    <col min="4" max="4" width="14.77734375" style="82" customWidth="1"/>
    <col min="5" max="16384" width="8.88671875" style="58"/>
  </cols>
  <sheetData>
    <row r="1" spans="1:4" x14ac:dyDescent="0.2">
      <c r="A1" s="38" t="s">
        <v>2</v>
      </c>
    </row>
    <row r="2" spans="1:4" x14ac:dyDescent="0.2">
      <c r="A2" s="17" t="s">
        <v>5</v>
      </c>
    </row>
    <row r="3" spans="1:4" x14ac:dyDescent="0.2">
      <c r="A3" s="17"/>
    </row>
    <row r="4" spans="1:4" x14ac:dyDescent="0.2">
      <c r="B4" s="26" t="s">
        <v>144</v>
      </c>
    </row>
    <row r="5" spans="1:4" x14ac:dyDescent="0.2">
      <c r="B5" s="57" t="s">
        <v>143</v>
      </c>
    </row>
    <row r="6" spans="1:4" x14ac:dyDescent="0.2">
      <c r="B6" s="27"/>
    </row>
    <row r="7" spans="1:4" x14ac:dyDescent="0.2">
      <c r="C7" s="84"/>
      <c r="D7" s="84"/>
    </row>
    <row r="8" spans="1:4" ht="31.2" thickBot="1" x14ac:dyDescent="0.25">
      <c r="B8" s="22"/>
      <c r="C8" s="140" t="s">
        <v>139</v>
      </c>
      <c r="D8" s="140" t="s">
        <v>140</v>
      </c>
    </row>
    <row r="9" spans="1:4" x14ac:dyDescent="0.2">
      <c r="B9" s="22"/>
      <c r="C9" s="85"/>
      <c r="D9" s="85"/>
    </row>
    <row r="10" spans="1:4" x14ac:dyDescent="0.2">
      <c r="A10" s="31"/>
      <c r="B10" s="28"/>
      <c r="C10" s="29"/>
      <c r="D10" s="28"/>
    </row>
    <row r="11" spans="1:4" x14ac:dyDescent="0.2">
      <c r="A11" s="31" t="s">
        <v>92</v>
      </c>
      <c r="B11" s="30"/>
      <c r="C11" s="4">
        <v>312490469</v>
      </c>
      <c r="D11" s="4">
        <v>179759201</v>
      </c>
    </row>
    <row r="12" spans="1:4" x14ac:dyDescent="0.2">
      <c r="A12" s="31" t="s">
        <v>141</v>
      </c>
      <c r="B12" s="30"/>
      <c r="C12" s="4" t="s">
        <v>4</v>
      </c>
      <c r="D12" s="4">
        <v>66228</v>
      </c>
    </row>
    <row r="13" spans="1:4" x14ac:dyDescent="0.2">
      <c r="A13" s="31" t="s">
        <v>47</v>
      </c>
      <c r="B13" s="30"/>
      <c r="C13" s="4">
        <v>1571355</v>
      </c>
      <c r="D13" s="4">
        <v>1963700</v>
      </c>
    </row>
    <row r="14" spans="1:4" x14ac:dyDescent="0.2">
      <c r="A14" s="31"/>
      <c r="B14" s="30"/>
      <c r="C14" s="4"/>
      <c r="D14" s="4"/>
    </row>
    <row r="15" spans="1:4" x14ac:dyDescent="0.2">
      <c r="A15" s="31" t="s">
        <v>48</v>
      </c>
      <c r="B15" s="30"/>
      <c r="C15" s="4">
        <v>-1792408</v>
      </c>
      <c r="D15" s="4">
        <v>-7082126</v>
      </c>
    </row>
    <row r="16" spans="1:4" x14ac:dyDescent="0.2">
      <c r="A16" s="43" t="s">
        <v>49</v>
      </c>
      <c r="B16" s="30"/>
      <c r="C16" s="4">
        <v>-198706142</v>
      </c>
      <c r="D16" s="4">
        <v>-110008740</v>
      </c>
    </row>
    <row r="17" spans="1:4" x14ac:dyDescent="0.2">
      <c r="A17" s="43" t="s">
        <v>50</v>
      </c>
      <c r="B17" s="30"/>
      <c r="C17" s="4">
        <v>-15168257</v>
      </c>
      <c r="D17" s="4">
        <v>-9984953</v>
      </c>
    </row>
    <row r="18" spans="1:4" x14ac:dyDescent="0.2">
      <c r="A18" s="43" t="s">
        <v>51</v>
      </c>
      <c r="B18" s="30"/>
      <c r="C18" s="4">
        <v>-45895442</v>
      </c>
      <c r="D18" s="4">
        <v>-28940994</v>
      </c>
    </row>
    <row r="19" spans="1:4" x14ac:dyDescent="0.2">
      <c r="A19" s="43" t="s">
        <v>93</v>
      </c>
      <c r="B19" s="30"/>
      <c r="C19" s="4">
        <v>-5155353</v>
      </c>
      <c r="D19" s="4">
        <v>-1577040</v>
      </c>
    </row>
    <row r="20" spans="1:4" x14ac:dyDescent="0.2">
      <c r="A20" s="43" t="s">
        <v>70</v>
      </c>
      <c r="B20" s="30"/>
      <c r="C20" s="4">
        <v>-26442847</v>
      </c>
      <c r="D20" s="4">
        <v>-20829621</v>
      </c>
    </row>
    <row r="21" spans="1:4" x14ac:dyDescent="0.2">
      <c r="A21" s="43" t="s">
        <v>53</v>
      </c>
      <c r="B21" s="30"/>
      <c r="C21" s="4">
        <v>-610184</v>
      </c>
      <c r="D21" s="4">
        <v>-2386234</v>
      </c>
    </row>
    <row r="22" spans="1:4" x14ac:dyDescent="0.2">
      <c r="A22" s="22" t="s">
        <v>178</v>
      </c>
      <c r="B22" s="28"/>
      <c r="C22" s="32">
        <f>SUM(C11:C21)</f>
        <v>20291191</v>
      </c>
      <c r="D22" s="32">
        <f>SUM(D11:D21)</f>
        <v>979421</v>
      </c>
    </row>
    <row r="23" spans="1:4" x14ac:dyDescent="0.2">
      <c r="A23" s="22"/>
      <c r="B23" s="28"/>
      <c r="C23" s="80"/>
      <c r="D23" s="80"/>
    </row>
    <row r="24" spans="1:4" x14ac:dyDescent="0.2">
      <c r="A24" s="43" t="s">
        <v>54</v>
      </c>
      <c r="B24" s="30"/>
      <c r="C24" s="4">
        <v>168995</v>
      </c>
      <c r="D24" s="4">
        <v>179102</v>
      </c>
    </row>
    <row r="25" spans="1:4" x14ac:dyDescent="0.2">
      <c r="A25" s="43" t="s">
        <v>55</v>
      </c>
      <c r="B25" s="30"/>
      <c r="C25" s="4">
        <v>-12415032</v>
      </c>
      <c r="D25" s="4">
        <v>-8136370</v>
      </c>
    </row>
    <row r="26" spans="1:4" x14ac:dyDescent="0.2">
      <c r="A26" s="22" t="s">
        <v>179</v>
      </c>
      <c r="B26" s="28"/>
      <c r="C26" s="34">
        <f>SUM(C24:C25)</f>
        <v>-12246037</v>
      </c>
      <c r="D26" s="34">
        <f>SUM(D24:D25)</f>
        <v>-7957268</v>
      </c>
    </row>
    <row r="27" spans="1:4" x14ac:dyDescent="0.2">
      <c r="A27" s="22"/>
      <c r="B27" s="28"/>
      <c r="C27" s="81"/>
      <c r="D27" s="81"/>
    </row>
    <row r="28" spans="1:4" x14ac:dyDescent="0.2">
      <c r="A28" s="43" t="s">
        <v>94</v>
      </c>
      <c r="B28" s="28"/>
      <c r="C28" s="35">
        <v>0</v>
      </c>
      <c r="D28" s="35">
        <v>-126525</v>
      </c>
    </row>
    <row r="29" spans="1:4" x14ac:dyDescent="0.2">
      <c r="B29" s="30"/>
      <c r="C29" s="35"/>
      <c r="D29" s="35"/>
    </row>
    <row r="30" spans="1:4" x14ac:dyDescent="0.2">
      <c r="A30" s="22" t="s">
        <v>95</v>
      </c>
      <c r="B30" s="28"/>
      <c r="C30" s="34">
        <f>C28+C26+C22</f>
        <v>8045154</v>
      </c>
      <c r="D30" s="34">
        <f>D28+D26+D22</f>
        <v>-7104372</v>
      </c>
    </row>
    <row r="31" spans="1:4" x14ac:dyDescent="0.2">
      <c r="A31" s="22"/>
      <c r="B31" s="28"/>
      <c r="C31" s="81"/>
      <c r="D31" s="81"/>
    </row>
    <row r="32" spans="1:4" x14ac:dyDescent="0.2">
      <c r="A32" s="43" t="s">
        <v>56</v>
      </c>
      <c r="B32" s="30"/>
      <c r="C32" s="6">
        <v>-1933283</v>
      </c>
      <c r="D32" s="6">
        <v>-280038</v>
      </c>
    </row>
    <row r="33" spans="1:4" x14ac:dyDescent="0.2">
      <c r="A33" s="43"/>
      <c r="B33" s="30"/>
      <c r="C33" s="58"/>
      <c r="D33" s="6"/>
    </row>
    <row r="34" spans="1:4" x14ac:dyDescent="0.2">
      <c r="A34" s="22" t="s">
        <v>142</v>
      </c>
      <c r="B34" s="28"/>
      <c r="C34" s="34">
        <f>SUM(C30:C32)</f>
        <v>6111871</v>
      </c>
      <c r="D34" s="34">
        <f>SUM(D30:D32)</f>
        <v>-7384410</v>
      </c>
    </row>
    <row r="35" spans="1:4" x14ac:dyDescent="0.2">
      <c r="B35" s="30"/>
      <c r="C35" s="36"/>
      <c r="D35" s="36"/>
    </row>
    <row r="36" spans="1:4" x14ac:dyDescent="0.2">
      <c r="A36" s="86" t="s">
        <v>57</v>
      </c>
      <c r="B36" s="28"/>
      <c r="C36" s="33"/>
      <c r="D36" s="33"/>
    </row>
    <row r="37" spans="1:4" x14ac:dyDescent="0.2">
      <c r="A37" s="87" t="s">
        <v>58</v>
      </c>
      <c r="B37" s="30"/>
      <c r="C37" s="58"/>
      <c r="D37" s="58"/>
    </row>
    <row r="38" spans="1:4" x14ac:dyDescent="0.2">
      <c r="A38" s="31" t="s">
        <v>59</v>
      </c>
      <c r="B38" s="30"/>
      <c r="C38" s="35">
        <v>131854</v>
      </c>
      <c r="D38" s="144">
        <v>446467</v>
      </c>
    </row>
    <row r="39" spans="1:4" x14ac:dyDescent="0.2">
      <c r="A39" s="31"/>
      <c r="B39" s="30"/>
      <c r="C39" s="35"/>
      <c r="D39" s="35"/>
    </row>
    <row r="40" spans="1:4" x14ac:dyDescent="0.2">
      <c r="A40" s="31"/>
      <c r="B40" s="30"/>
      <c r="C40" s="35"/>
      <c r="D40" s="35"/>
    </row>
    <row r="41" spans="1:4" x14ac:dyDescent="0.2">
      <c r="A41" s="87" t="s">
        <v>96</v>
      </c>
      <c r="B41" s="30"/>
      <c r="C41" s="35"/>
      <c r="D41" s="35"/>
    </row>
    <row r="42" spans="1:4" x14ac:dyDescent="0.2">
      <c r="A42" s="31" t="s">
        <v>3</v>
      </c>
      <c r="B42" s="30"/>
      <c r="C42" s="35">
        <v>0</v>
      </c>
      <c r="D42" s="35">
        <v>0</v>
      </c>
    </row>
    <row r="43" spans="1:4" x14ac:dyDescent="0.2">
      <c r="A43" s="31" t="s">
        <v>97</v>
      </c>
      <c r="B43" s="30"/>
      <c r="C43" s="35">
        <v>0</v>
      </c>
      <c r="D43" s="35">
        <v>0</v>
      </c>
    </row>
    <row r="44" spans="1:4" x14ac:dyDescent="0.2">
      <c r="A44" s="31"/>
      <c r="B44" s="30"/>
      <c r="C44" s="35"/>
      <c r="D44" s="35"/>
    </row>
    <row r="45" spans="1:4" x14ac:dyDescent="0.2">
      <c r="A45" s="22" t="s">
        <v>98</v>
      </c>
      <c r="B45" s="28"/>
      <c r="C45" s="34">
        <f>SUM(C38:C44)</f>
        <v>131854</v>
      </c>
      <c r="D45" s="34">
        <f>SUM(D38:D44)</f>
        <v>446467</v>
      </c>
    </row>
    <row r="46" spans="1:4" x14ac:dyDescent="0.2">
      <c r="B46" s="30"/>
      <c r="C46" s="35"/>
      <c r="D46" s="35"/>
    </row>
    <row r="47" spans="1:4" x14ac:dyDescent="0.2">
      <c r="A47" s="22" t="s">
        <v>99</v>
      </c>
      <c r="B47" s="30"/>
      <c r="C47" s="34">
        <f>C34+C45</f>
        <v>6243725</v>
      </c>
      <c r="D47" s="34">
        <f>D34+D45</f>
        <v>-6937943</v>
      </c>
    </row>
    <row r="48" spans="1:4" x14ac:dyDescent="0.2">
      <c r="B48" s="30"/>
      <c r="C48" s="35"/>
      <c r="D48" s="35"/>
    </row>
    <row r="49" spans="1:4" x14ac:dyDescent="0.2">
      <c r="A49" s="22" t="s">
        <v>177</v>
      </c>
      <c r="B49" s="30"/>
      <c r="C49" s="35"/>
      <c r="D49" s="35"/>
    </row>
    <row r="50" spans="1:4" x14ac:dyDescent="0.2">
      <c r="A50" s="57" t="s">
        <v>101</v>
      </c>
      <c r="B50" s="30"/>
      <c r="C50" s="35">
        <v>2879736</v>
      </c>
      <c r="D50" s="35">
        <v>-6570574</v>
      </c>
    </row>
    <row r="51" spans="1:4" x14ac:dyDescent="0.2">
      <c r="A51" s="57" t="s">
        <v>100</v>
      </c>
      <c r="B51" s="30"/>
      <c r="C51" s="35">
        <v>3232135</v>
      </c>
      <c r="D51" s="35">
        <v>-813836</v>
      </c>
    </row>
    <row r="52" spans="1:4" x14ac:dyDescent="0.2">
      <c r="B52" s="30"/>
      <c r="C52" s="56">
        <f>SUM(C50:C51)</f>
        <v>6111871</v>
      </c>
      <c r="D52" s="56">
        <f>SUM(D50:D51)</f>
        <v>-7384410</v>
      </c>
    </row>
    <row r="53" spans="1:4" x14ac:dyDescent="0.2">
      <c r="B53" s="30"/>
      <c r="C53" s="35">
        <f>C52-C34</f>
        <v>0</v>
      </c>
      <c r="D53" s="35">
        <f>D52-D34</f>
        <v>0</v>
      </c>
    </row>
    <row r="54" spans="1:4" x14ac:dyDescent="0.2">
      <c r="A54" s="38" t="s">
        <v>102</v>
      </c>
      <c r="B54" s="30"/>
      <c r="C54" s="35"/>
      <c r="D54" s="35"/>
    </row>
    <row r="55" spans="1:4" x14ac:dyDescent="0.2">
      <c r="A55" s="57" t="s">
        <v>101</v>
      </c>
      <c r="B55" s="30"/>
      <c r="C55" s="35">
        <v>2958848</v>
      </c>
      <c r="D55" s="35">
        <v>-6258048</v>
      </c>
    </row>
    <row r="56" spans="1:4" x14ac:dyDescent="0.2">
      <c r="A56" s="57" t="s">
        <v>100</v>
      </c>
      <c r="B56" s="30"/>
      <c r="C56" s="35">
        <v>3284877</v>
      </c>
      <c r="D56" s="35">
        <v>-679895</v>
      </c>
    </row>
    <row r="57" spans="1:4" x14ac:dyDescent="0.2">
      <c r="B57" s="30"/>
      <c r="C57" s="56">
        <f>SUM(C55:C56)</f>
        <v>6243725</v>
      </c>
      <c r="D57" s="56">
        <f>SUM(D55:D56)</f>
        <v>-6937943</v>
      </c>
    </row>
    <row r="58" spans="1:4" x14ac:dyDescent="0.2">
      <c r="A58" s="22"/>
      <c r="B58" s="28"/>
      <c r="C58" s="35">
        <f>C57-C47</f>
        <v>0</v>
      </c>
      <c r="D58" s="35">
        <f>D57-D47</f>
        <v>0</v>
      </c>
    </row>
    <row r="59" spans="1:4" x14ac:dyDescent="0.2">
      <c r="A59" s="43" t="s">
        <v>60</v>
      </c>
      <c r="B59" s="30"/>
      <c r="C59" s="37">
        <v>0.12</v>
      </c>
      <c r="D59" s="37">
        <v>-0.37</v>
      </c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7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8.6640625" defaultRowHeight="10.199999999999999" x14ac:dyDescent="0.2"/>
  <cols>
    <col min="1" max="1" width="45.88671875" style="18" customWidth="1"/>
    <col min="2" max="2" width="2.44140625" style="49" customWidth="1"/>
    <col min="3" max="3" width="16" style="49" bestFit="1" customWidth="1"/>
    <col min="4" max="4" width="19.6640625" style="19" customWidth="1"/>
    <col min="5" max="16384" width="8.6640625" style="49"/>
  </cols>
  <sheetData>
    <row r="1" spans="1:9" x14ac:dyDescent="0.2">
      <c r="A1" s="38" t="s">
        <v>2</v>
      </c>
      <c r="D1" s="16"/>
    </row>
    <row r="2" spans="1:9" x14ac:dyDescent="0.2">
      <c r="A2" s="17" t="s">
        <v>5</v>
      </c>
      <c r="D2" s="16"/>
    </row>
    <row r="3" spans="1:9" x14ac:dyDescent="0.2">
      <c r="A3" s="17"/>
      <c r="D3" s="16"/>
    </row>
    <row r="4" spans="1:9" x14ac:dyDescent="0.2">
      <c r="B4" s="59" t="s">
        <v>149</v>
      </c>
      <c r="D4" s="20"/>
    </row>
    <row r="5" spans="1:9" x14ac:dyDescent="0.2">
      <c r="B5" s="57" t="s">
        <v>180</v>
      </c>
      <c r="D5" s="16"/>
    </row>
    <row r="6" spans="1:9" x14ac:dyDescent="0.2">
      <c r="B6" s="60"/>
      <c r="D6" s="16"/>
    </row>
    <row r="7" spans="1:9" x14ac:dyDescent="0.2">
      <c r="A7" s="25"/>
      <c r="C7" s="55"/>
      <c r="D7" s="55"/>
    </row>
    <row r="8" spans="1:9" x14ac:dyDescent="0.2">
      <c r="A8" s="25"/>
      <c r="B8" s="22"/>
      <c r="C8" s="89" t="s">
        <v>145</v>
      </c>
      <c r="D8" s="89" t="s">
        <v>146</v>
      </c>
    </row>
    <row r="9" spans="1:9" ht="20.399999999999999" x14ac:dyDescent="0.2">
      <c r="A9" s="25"/>
      <c r="B9" s="22"/>
      <c r="C9" s="152" t="s">
        <v>148</v>
      </c>
      <c r="D9" s="152" t="s">
        <v>147</v>
      </c>
    </row>
    <row r="10" spans="1:9" s="58" customFormat="1" x14ac:dyDescent="0.2">
      <c r="A10" s="22" t="s">
        <v>6</v>
      </c>
      <c r="B10" s="22"/>
      <c r="C10" s="141"/>
      <c r="D10" s="142"/>
      <c r="G10" s="15"/>
      <c r="H10" s="40"/>
      <c r="I10" s="40"/>
    </row>
    <row r="11" spans="1:9" s="58" customFormat="1" x14ac:dyDescent="0.2">
      <c r="A11" s="22" t="s">
        <v>7</v>
      </c>
      <c r="B11" s="30"/>
      <c r="C11" s="40"/>
      <c r="D11" s="43"/>
      <c r="G11" s="15"/>
      <c r="H11" s="40"/>
      <c r="I11" s="40"/>
    </row>
    <row r="12" spans="1:9" s="58" customFormat="1" x14ac:dyDescent="0.2">
      <c r="A12" s="43" t="s">
        <v>8</v>
      </c>
      <c r="B12" s="30"/>
      <c r="C12" s="4">
        <v>90801509</v>
      </c>
      <c r="D12" s="4">
        <v>84923483</v>
      </c>
      <c r="G12" s="40"/>
      <c r="H12" s="88"/>
      <c r="I12" s="88"/>
    </row>
    <row r="13" spans="1:9" s="58" customFormat="1" x14ac:dyDescent="0.2">
      <c r="A13" s="43" t="s">
        <v>9</v>
      </c>
      <c r="B13" s="30"/>
      <c r="C13" s="4">
        <v>120917199</v>
      </c>
      <c r="D13" s="4">
        <v>110840590</v>
      </c>
      <c r="G13" s="40"/>
      <c r="H13" s="88"/>
      <c r="I13" s="88"/>
    </row>
    <row r="14" spans="1:9" s="58" customFormat="1" x14ac:dyDescent="0.2">
      <c r="A14" s="43" t="s">
        <v>10</v>
      </c>
      <c r="B14" s="30"/>
      <c r="C14" s="4">
        <v>234455932</v>
      </c>
      <c r="D14" s="4">
        <v>206439728</v>
      </c>
      <c r="G14" s="40"/>
      <c r="H14" s="88"/>
      <c r="I14" s="88"/>
    </row>
    <row r="15" spans="1:9" s="58" customFormat="1" x14ac:dyDescent="0.2">
      <c r="A15" s="43" t="s">
        <v>11</v>
      </c>
      <c r="B15" s="30"/>
      <c r="C15" s="4">
        <v>13787800</v>
      </c>
      <c r="D15" s="4">
        <v>14654827</v>
      </c>
      <c r="G15" s="40"/>
      <c r="H15" s="88"/>
      <c r="I15" s="88"/>
    </row>
    <row r="16" spans="1:9" s="58" customFormat="1" ht="10.8" thickBot="1" x14ac:dyDescent="0.25">
      <c r="A16" s="43" t="s">
        <v>12</v>
      </c>
      <c r="B16" s="30"/>
      <c r="C16" s="4">
        <v>38733</v>
      </c>
      <c r="D16" s="4">
        <v>34800</v>
      </c>
      <c r="G16" s="40"/>
      <c r="H16" s="88"/>
      <c r="I16" s="88"/>
    </row>
    <row r="17" spans="1:9" s="58" customFormat="1" ht="10.8" thickBot="1" x14ac:dyDescent="0.25">
      <c r="A17" s="22" t="s">
        <v>13</v>
      </c>
      <c r="B17" s="30"/>
      <c r="C17" s="63">
        <f>SUM(C12:C16)</f>
        <v>460001173</v>
      </c>
      <c r="D17" s="63">
        <f>SUM(D12:D16)</f>
        <v>416893428</v>
      </c>
      <c r="G17" s="15"/>
      <c r="H17" s="88"/>
      <c r="I17" s="88"/>
    </row>
    <row r="18" spans="1:9" s="58" customFormat="1" x14ac:dyDescent="0.2">
      <c r="A18" s="40"/>
      <c r="B18" s="30"/>
      <c r="C18" s="64"/>
      <c r="D18" s="64"/>
      <c r="G18" s="15"/>
      <c r="H18" s="40"/>
      <c r="I18" s="40"/>
    </row>
    <row r="19" spans="1:9" s="58" customFormat="1" x14ac:dyDescent="0.2">
      <c r="A19" s="22" t="s">
        <v>14</v>
      </c>
      <c r="B19" s="30"/>
      <c r="C19" s="65"/>
      <c r="D19" s="65"/>
      <c r="G19" s="40"/>
      <c r="H19" s="88"/>
      <c r="I19" s="88"/>
    </row>
    <row r="20" spans="1:9" s="58" customFormat="1" x14ac:dyDescent="0.2">
      <c r="A20" s="40" t="s">
        <v>15</v>
      </c>
      <c r="B20" s="30"/>
      <c r="C20" s="62">
        <v>98881688</v>
      </c>
      <c r="D20" s="62">
        <v>89411631</v>
      </c>
      <c r="E20" s="43"/>
      <c r="G20" s="40"/>
      <c r="H20" s="88"/>
      <c r="I20" s="88"/>
    </row>
    <row r="21" spans="1:9" s="58" customFormat="1" x14ac:dyDescent="0.2">
      <c r="A21" s="40" t="s">
        <v>16</v>
      </c>
      <c r="B21" s="30"/>
      <c r="C21" s="62">
        <v>134300297</v>
      </c>
      <c r="D21" s="62">
        <v>75517971</v>
      </c>
      <c r="E21" s="43"/>
      <c r="G21" s="40"/>
      <c r="H21" s="88"/>
      <c r="I21" s="88"/>
    </row>
    <row r="22" spans="1:9" s="58" customFormat="1" x14ac:dyDescent="0.2">
      <c r="A22" s="40" t="s">
        <v>17</v>
      </c>
      <c r="B22" s="30"/>
      <c r="C22" s="62">
        <v>5280986</v>
      </c>
      <c r="D22" s="62">
        <v>4157089</v>
      </c>
      <c r="E22" s="43"/>
      <c r="G22" s="40"/>
      <c r="H22" s="88"/>
      <c r="I22" s="88"/>
    </row>
    <row r="23" spans="1:9" s="58" customFormat="1" x14ac:dyDescent="0.2">
      <c r="A23" s="40" t="s">
        <v>18</v>
      </c>
      <c r="B23" s="28"/>
      <c r="C23" s="62">
        <v>1850398</v>
      </c>
      <c r="D23" s="62">
        <v>1291575</v>
      </c>
      <c r="E23" s="43"/>
      <c r="G23" s="40"/>
      <c r="H23" s="40"/>
      <c r="I23" s="88"/>
    </row>
    <row r="24" spans="1:9" s="58" customFormat="1" ht="10.8" thickBot="1" x14ac:dyDescent="0.25">
      <c r="A24" s="40" t="s">
        <v>19</v>
      </c>
      <c r="B24" s="30"/>
      <c r="C24" s="62">
        <v>38700403</v>
      </c>
      <c r="D24" s="62">
        <v>38501727</v>
      </c>
      <c r="E24" s="43"/>
      <c r="G24" s="15"/>
      <c r="H24" s="88"/>
      <c r="I24" s="88"/>
    </row>
    <row r="25" spans="1:9" s="58" customFormat="1" ht="10.8" thickBot="1" x14ac:dyDescent="0.25">
      <c r="A25" s="22" t="s">
        <v>20</v>
      </c>
      <c r="B25" s="30"/>
      <c r="C25" s="66">
        <f>SUM(C20:C24)</f>
        <v>279013772</v>
      </c>
      <c r="D25" s="66">
        <f>SUM(D20:D24)</f>
        <v>208879993</v>
      </c>
      <c r="G25" s="15"/>
      <c r="H25" s="88"/>
      <c r="I25" s="88"/>
    </row>
    <row r="26" spans="1:9" s="58" customFormat="1" ht="10.8" thickBot="1" x14ac:dyDescent="0.25">
      <c r="A26" s="40"/>
      <c r="B26" s="28"/>
      <c r="C26" s="68"/>
      <c r="D26" s="67"/>
      <c r="G26" s="15"/>
      <c r="H26" s="40"/>
      <c r="I26" s="40"/>
    </row>
    <row r="27" spans="1:9" s="58" customFormat="1" ht="10.8" thickBot="1" x14ac:dyDescent="0.25">
      <c r="A27" s="22" t="s">
        <v>21</v>
      </c>
      <c r="B27" s="28"/>
      <c r="C27" s="69">
        <f>C25+C17</f>
        <v>739014945</v>
      </c>
      <c r="D27" s="69">
        <f>D25+D17</f>
        <v>625773421</v>
      </c>
      <c r="G27" s="15"/>
      <c r="H27" s="40"/>
      <c r="I27" s="40"/>
    </row>
    <row r="28" spans="1:9" s="58" customFormat="1" ht="10.8" thickTop="1" x14ac:dyDescent="0.2">
      <c r="A28" s="40"/>
      <c r="B28" s="30"/>
      <c r="C28" s="70"/>
      <c r="D28" s="70"/>
      <c r="G28" s="40"/>
      <c r="H28" s="88"/>
      <c r="I28" s="88"/>
    </row>
    <row r="29" spans="1:9" s="58" customFormat="1" x14ac:dyDescent="0.2">
      <c r="A29" s="22" t="s">
        <v>22</v>
      </c>
      <c r="B29" s="28"/>
      <c r="C29" s="65"/>
      <c r="D29" s="65"/>
      <c r="G29" s="40"/>
      <c r="H29" s="40"/>
      <c r="I29" s="40"/>
    </row>
    <row r="30" spans="1:9" s="58" customFormat="1" x14ac:dyDescent="0.2">
      <c r="A30" s="22" t="s">
        <v>23</v>
      </c>
      <c r="B30" s="30"/>
      <c r="C30" s="65"/>
      <c r="D30" s="65"/>
      <c r="G30" s="40"/>
      <c r="H30" s="88"/>
      <c r="I30" s="88"/>
    </row>
    <row r="31" spans="1:9" s="58" customFormat="1" x14ac:dyDescent="0.2">
      <c r="A31" s="43" t="s">
        <v>24</v>
      </c>
      <c r="B31" s="30"/>
      <c r="C31" s="4">
        <v>248672220</v>
      </c>
      <c r="D31" s="4">
        <v>176945730</v>
      </c>
      <c r="E31" s="43"/>
      <c r="G31" s="40"/>
      <c r="H31" s="88"/>
      <c r="I31" s="88"/>
    </row>
    <row r="32" spans="1:9" s="58" customFormat="1" x14ac:dyDescent="0.2">
      <c r="A32" s="40" t="s">
        <v>25</v>
      </c>
      <c r="B32" s="28"/>
      <c r="C32" s="4">
        <v>43</v>
      </c>
      <c r="D32" s="4">
        <v>38</v>
      </c>
      <c r="E32" s="43"/>
      <c r="G32" s="40"/>
      <c r="H32" s="88"/>
      <c r="I32" s="88"/>
    </row>
    <row r="33" spans="1:9" s="58" customFormat="1" x14ac:dyDescent="0.2">
      <c r="A33" s="40" t="s">
        <v>26</v>
      </c>
      <c r="B33" s="28"/>
      <c r="C33" s="4">
        <v>16452299</v>
      </c>
      <c r="D33" s="4">
        <v>16452299</v>
      </c>
      <c r="E33" s="43"/>
      <c r="G33" s="40"/>
      <c r="H33" s="88"/>
      <c r="I33" s="88"/>
    </row>
    <row r="34" spans="1:9" s="58" customFormat="1" x14ac:dyDescent="0.2">
      <c r="A34" s="58" t="s">
        <v>27</v>
      </c>
      <c r="B34" s="30"/>
      <c r="C34" s="4">
        <v>823953</v>
      </c>
      <c r="D34" s="4">
        <v>403721</v>
      </c>
      <c r="G34" s="15"/>
      <c r="H34" s="88"/>
      <c r="I34" s="88"/>
    </row>
    <row r="35" spans="1:9" s="58" customFormat="1" ht="10.8" thickBot="1" x14ac:dyDescent="0.25">
      <c r="A35" s="40" t="s">
        <v>28</v>
      </c>
      <c r="B35" s="30"/>
      <c r="C35" s="4">
        <v>-30447174</v>
      </c>
      <c r="D35" s="4">
        <v>-32782295</v>
      </c>
      <c r="E35" s="43"/>
      <c r="G35" s="15"/>
      <c r="H35" s="40"/>
      <c r="I35" s="40"/>
    </row>
    <row r="36" spans="1:9" s="58" customFormat="1" ht="10.8" thickBot="1" x14ac:dyDescent="0.25">
      <c r="A36" s="22" t="s">
        <v>29</v>
      </c>
      <c r="B36" s="30"/>
      <c r="C36" s="66">
        <f>SUM(C31:C35)</f>
        <v>235501341</v>
      </c>
      <c r="D36" s="66">
        <f>SUM(D31:D35)</f>
        <v>161019493</v>
      </c>
      <c r="G36" s="40"/>
      <c r="H36" s="88"/>
      <c r="I36" s="88"/>
    </row>
    <row r="37" spans="1:9" s="58" customFormat="1" x14ac:dyDescent="0.2">
      <c r="A37" s="22"/>
      <c r="B37" s="30"/>
      <c r="C37" s="71"/>
      <c r="D37" s="71"/>
      <c r="G37" s="40"/>
      <c r="H37" s="88"/>
      <c r="I37" s="88"/>
    </row>
    <row r="38" spans="1:9" s="58" customFormat="1" x14ac:dyDescent="0.2">
      <c r="A38" s="40" t="s">
        <v>30</v>
      </c>
      <c r="B38" s="30"/>
      <c r="C38" s="72">
        <v>36202922</v>
      </c>
      <c r="D38" s="72">
        <v>22579427</v>
      </c>
      <c r="G38" s="40"/>
      <c r="H38" s="88"/>
      <c r="I38" s="88"/>
    </row>
    <row r="39" spans="1:9" s="58" customFormat="1" x14ac:dyDescent="0.2">
      <c r="A39" s="40"/>
      <c r="B39" s="30"/>
      <c r="C39" s="72"/>
      <c r="D39" s="72"/>
      <c r="G39" s="40"/>
      <c r="H39" s="88"/>
      <c r="I39" s="88"/>
    </row>
    <row r="40" spans="1:9" s="58" customFormat="1" ht="10.8" thickBot="1" x14ac:dyDescent="0.25">
      <c r="A40" s="22" t="s">
        <v>31</v>
      </c>
      <c r="B40" s="30"/>
      <c r="C40" s="73">
        <f>SUM(C36:C38)</f>
        <v>271704263</v>
      </c>
      <c r="D40" s="73">
        <f>SUM(D36:D38)</f>
        <v>183598920</v>
      </c>
      <c r="G40" s="40"/>
      <c r="H40" s="88"/>
      <c r="I40" s="88"/>
    </row>
    <row r="41" spans="1:9" s="58" customFormat="1" ht="11.55" customHeight="1" x14ac:dyDescent="0.2">
      <c r="A41" s="74"/>
      <c r="B41" s="30"/>
      <c r="C41" s="75"/>
      <c r="D41" s="75"/>
      <c r="G41" s="15"/>
      <c r="H41" s="88"/>
      <c r="I41" s="88"/>
    </row>
    <row r="42" spans="1:9" s="58" customFormat="1" x14ac:dyDescent="0.2">
      <c r="A42" s="22"/>
      <c r="B42" s="28"/>
      <c r="C42" s="77"/>
      <c r="D42" s="76"/>
      <c r="G42" s="15"/>
      <c r="H42" s="40"/>
      <c r="I42" s="40"/>
    </row>
    <row r="43" spans="1:9" s="58" customFormat="1" x14ac:dyDescent="0.2">
      <c r="A43" s="22" t="s">
        <v>32</v>
      </c>
      <c r="B43" s="30"/>
      <c r="C43" s="78"/>
      <c r="D43" s="65"/>
      <c r="G43" s="40"/>
      <c r="H43" s="88"/>
      <c r="I43" s="88"/>
    </row>
    <row r="44" spans="1:9" s="58" customFormat="1" ht="11.55" customHeight="1" x14ac:dyDescent="0.2">
      <c r="A44" s="43" t="s">
        <v>33</v>
      </c>
      <c r="B44" s="30"/>
      <c r="C44" s="62">
        <v>170137342</v>
      </c>
      <c r="D44" s="62">
        <v>158599061</v>
      </c>
      <c r="G44" s="40"/>
      <c r="H44" s="88"/>
      <c r="I44" s="88"/>
    </row>
    <row r="45" spans="1:9" s="58" customFormat="1" ht="11.55" customHeight="1" x14ac:dyDescent="0.2">
      <c r="A45" s="43" t="s">
        <v>34</v>
      </c>
      <c r="B45" s="30"/>
      <c r="C45" s="62">
        <v>6884480</v>
      </c>
      <c r="D45" s="62">
        <v>8577857</v>
      </c>
      <c r="E45" s="43"/>
      <c r="G45" s="40"/>
      <c r="H45" s="88"/>
      <c r="I45" s="88"/>
    </row>
    <row r="46" spans="1:9" s="58" customFormat="1" ht="11.55" customHeight="1" x14ac:dyDescent="0.2">
      <c r="A46" s="40" t="s">
        <v>35</v>
      </c>
      <c r="B46" s="30"/>
      <c r="C46" s="62">
        <v>3737884</v>
      </c>
      <c r="D46" s="62">
        <v>2699312</v>
      </c>
      <c r="G46" s="40"/>
      <c r="H46" s="88"/>
      <c r="I46" s="88"/>
    </row>
    <row r="47" spans="1:9" s="58" customFormat="1" ht="11.55" customHeight="1" thickBot="1" x14ac:dyDescent="0.25">
      <c r="A47" s="43" t="s">
        <v>36</v>
      </c>
      <c r="B47" s="30"/>
      <c r="C47" s="72">
        <v>19534933</v>
      </c>
      <c r="D47" s="72">
        <v>20159077</v>
      </c>
      <c r="G47" s="40"/>
      <c r="H47" s="88"/>
      <c r="I47" s="88"/>
    </row>
    <row r="48" spans="1:9" s="58" customFormat="1" ht="13.8" customHeight="1" thickBot="1" x14ac:dyDescent="0.25">
      <c r="A48" s="22" t="s">
        <v>37</v>
      </c>
      <c r="B48" s="30"/>
      <c r="C48" s="66">
        <f>SUM(C44:C47)</f>
        <v>200294639</v>
      </c>
      <c r="D48" s="66">
        <f>SUM(D44:D47)</f>
        <v>190035307</v>
      </c>
      <c r="G48" s="40"/>
      <c r="H48" s="88"/>
      <c r="I48" s="88"/>
    </row>
    <row r="49" spans="1:9" s="58" customFormat="1" x14ac:dyDescent="0.2">
      <c r="A49" s="40"/>
      <c r="B49" s="30"/>
      <c r="C49" s="47"/>
      <c r="D49" s="47"/>
      <c r="G49" s="15"/>
      <c r="H49" s="88"/>
      <c r="I49" s="88"/>
    </row>
    <row r="50" spans="1:9" s="58" customFormat="1" x14ac:dyDescent="0.2">
      <c r="A50" s="22" t="s">
        <v>38</v>
      </c>
      <c r="B50" s="30"/>
      <c r="C50" s="65"/>
      <c r="D50" s="65"/>
      <c r="G50" s="15"/>
      <c r="H50" s="88"/>
      <c r="I50" s="88"/>
    </row>
    <row r="51" spans="1:9" s="58" customFormat="1" ht="11.55" customHeight="1" x14ac:dyDescent="0.2">
      <c r="A51" s="58" t="s">
        <v>33</v>
      </c>
      <c r="B51" s="30"/>
      <c r="C51" s="62">
        <v>128412429</v>
      </c>
      <c r="D51" s="62">
        <v>109550643</v>
      </c>
      <c r="G51" s="15"/>
      <c r="H51" s="88"/>
      <c r="I51" s="88"/>
    </row>
    <row r="52" spans="1:9" s="58" customFormat="1" ht="11.55" customHeight="1" x14ac:dyDescent="0.2">
      <c r="A52" s="58" t="s">
        <v>34</v>
      </c>
      <c r="B52" s="30"/>
      <c r="C52" s="62">
        <v>3610361</v>
      </c>
      <c r="D52" s="62">
        <v>2902105</v>
      </c>
    </row>
    <row r="53" spans="1:9" s="58" customFormat="1" ht="11.55" customHeight="1" x14ac:dyDescent="0.2">
      <c r="A53" s="58" t="s">
        <v>39</v>
      </c>
      <c r="B53" s="28"/>
      <c r="C53" s="62">
        <v>7500301</v>
      </c>
      <c r="D53" s="62">
        <v>68758901</v>
      </c>
    </row>
    <row r="54" spans="1:9" s="58" customFormat="1" ht="11.55" customHeight="1" x14ac:dyDescent="0.2">
      <c r="A54" s="58" t="s">
        <v>40</v>
      </c>
      <c r="B54" s="30"/>
      <c r="C54" s="62">
        <v>115770616</v>
      </c>
      <c r="D54" s="62">
        <v>62051101</v>
      </c>
    </row>
    <row r="55" spans="1:9" s="58" customFormat="1" ht="11.55" customHeight="1" x14ac:dyDescent="0.2">
      <c r="A55" s="58" t="s">
        <v>41</v>
      </c>
      <c r="C55" s="62">
        <v>6892270</v>
      </c>
      <c r="D55" s="62">
        <v>5582265</v>
      </c>
    </row>
    <row r="56" spans="1:9" s="58" customFormat="1" x14ac:dyDescent="0.2">
      <c r="A56" s="58" t="s">
        <v>42</v>
      </c>
      <c r="C56" s="62">
        <v>2874905</v>
      </c>
      <c r="D56" s="62">
        <v>804398</v>
      </c>
    </row>
    <row r="57" spans="1:9" s="58" customFormat="1" ht="11.55" customHeight="1" thickBot="1" x14ac:dyDescent="0.25">
      <c r="A57" s="58" t="s">
        <v>35</v>
      </c>
      <c r="C57" s="62">
        <v>1955161</v>
      </c>
      <c r="D57" s="62">
        <v>2489781</v>
      </c>
    </row>
    <row r="58" spans="1:9" s="58" customFormat="1" ht="14.4" customHeight="1" thickBot="1" x14ac:dyDescent="0.25">
      <c r="A58" s="22" t="s">
        <v>43</v>
      </c>
      <c r="C58" s="66">
        <f>SUM(C51:C57)</f>
        <v>267016043</v>
      </c>
      <c r="D58" s="66">
        <f>SUM(D51:D57)</f>
        <v>252139194</v>
      </c>
    </row>
    <row r="59" spans="1:9" s="58" customFormat="1" ht="10.8" thickBot="1" x14ac:dyDescent="0.25">
      <c r="A59" s="22"/>
      <c r="C59" s="66"/>
      <c r="D59" s="66"/>
    </row>
    <row r="60" spans="1:9" s="58" customFormat="1" ht="10.8" thickBot="1" x14ac:dyDescent="0.25">
      <c r="A60" s="22" t="s">
        <v>44</v>
      </c>
      <c r="C60" s="66">
        <f>C58+C48</f>
        <v>467310682</v>
      </c>
      <c r="D60" s="66">
        <f>D58+D48</f>
        <v>442174501</v>
      </c>
    </row>
    <row r="61" spans="1:9" s="58" customFormat="1" ht="10.8" thickBot="1" x14ac:dyDescent="0.25">
      <c r="A61" s="40"/>
      <c r="C61" s="67" t="s">
        <v>1</v>
      </c>
      <c r="D61" s="67"/>
    </row>
    <row r="62" spans="1:9" s="58" customFormat="1" ht="10.8" thickBot="1" x14ac:dyDescent="0.25">
      <c r="A62" s="22" t="s">
        <v>45</v>
      </c>
      <c r="C62" s="69">
        <f>C60+C40</f>
        <v>739014945</v>
      </c>
      <c r="D62" s="69">
        <f>D60+D40</f>
        <v>625773421</v>
      </c>
    </row>
    <row r="63" spans="1:9" s="58" customFormat="1" ht="10.8" thickTop="1" x14ac:dyDescent="0.2">
      <c r="C63" s="48"/>
      <c r="D63" s="19"/>
    </row>
    <row r="64" spans="1:9" x14ac:dyDescent="0.2">
      <c r="C64" s="48"/>
    </row>
    <row r="65" spans="3:3" x14ac:dyDescent="0.2">
      <c r="C65" s="48"/>
    </row>
    <row r="66" spans="3:3" x14ac:dyDescent="0.2">
      <c r="C66" s="48"/>
    </row>
    <row r="67" spans="3:3" x14ac:dyDescent="0.2">
      <c r="C67" s="48"/>
    </row>
    <row r="68" spans="3:3" x14ac:dyDescent="0.2">
      <c r="C68" s="48"/>
    </row>
    <row r="69" spans="3:3" x14ac:dyDescent="0.2">
      <c r="C69" s="48"/>
    </row>
    <row r="70" spans="3:3" x14ac:dyDescent="0.2">
      <c r="C70" s="48"/>
    </row>
    <row r="71" spans="3:3" x14ac:dyDescent="0.2">
      <c r="C71" s="48"/>
    </row>
    <row r="72" spans="3:3" x14ac:dyDescent="0.2">
      <c r="C72" s="48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O3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ColWidth="8.6640625" defaultRowHeight="10.199999999999999" x14ac:dyDescent="0.2"/>
  <cols>
    <col min="1" max="1" width="42.88671875" style="18" bestFit="1" customWidth="1"/>
    <col min="2" max="2" width="2.44140625" style="14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7.5546875" style="1" customWidth="1"/>
    <col min="7" max="7" width="13.44140625" style="1" customWidth="1"/>
    <col min="8" max="8" width="24.21875" style="1" customWidth="1"/>
    <col min="9" max="9" width="12.44140625" style="1" bestFit="1" customWidth="1"/>
    <col min="10" max="10" width="12.6640625" style="1" customWidth="1"/>
    <col min="11" max="16384" width="8.6640625" style="14"/>
  </cols>
  <sheetData>
    <row r="1" spans="1:15" x14ac:dyDescent="0.2">
      <c r="A1" s="38" t="str">
        <f>SOFP!A1</f>
        <v>ROCA INDUSTRY HOLDINGROCK1 SA</v>
      </c>
    </row>
    <row r="2" spans="1:15" x14ac:dyDescent="0.2">
      <c r="A2" s="17" t="s">
        <v>5</v>
      </c>
    </row>
    <row r="4" spans="1:15" x14ac:dyDescent="0.2">
      <c r="C4" s="45" t="s">
        <v>157</v>
      </c>
      <c r="D4" s="2"/>
    </row>
    <row r="5" spans="1:15" x14ac:dyDescent="0.2">
      <c r="B5" s="49"/>
      <c r="C5" s="57" t="s">
        <v>143</v>
      </c>
      <c r="D5" s="39"/>
    </row>
    <row r="7" spans="1:15" x14ac:dyDescent="0.2">
      <c r="C7" s="157"/>
      <c r="D7" s="157"/>
      <c r="E7" s="157"/>
      <c r="F7" s="157"/>
      <c r="G7" s="158"/>
      <c r="H7" s="61"/>
    </row>
    <row r="8" spans="1:15" ht="37.200000000000003" customHeight="1" x14ac:dyDescent="0.2">
      <c r="A8" s="24"/>
      <c r="B8" s="24"/>
      <c r="C8" s="90" t="s">
        <v>85</v>
      </c>
      <c r="D8" s="90" t="s">
        <v>86</v>
      </c>
      <c r="E8" s="90" t="s">
        <v>87</v>
      </c>
      <c r="F8" s="90" t="s">
        <v>88</v>
      </c>
      <c r="G8" s="90" t="s">
        <v>89</v>
      </c>
      <c r="H8" s="90" t="s">
        <v>90</v>
      </c>
      <c r="I8" s="90" t="s">
        <v>103</v>
      </c>
      <c r="J8" s="90" t="s">
        <v>91</v>
      </c>
      <c r="O8" s="49"/>
    </row>
    <row r="9" spans="1:15" x14ac:dyDescent="0.2">
      <c r="C9" s="11"/>
      <c r="D9" s="12"/>
      <c r="E9" s="12"/>
      <c r="F9" s="13"/>
      <c r="G9" s="13"/>
      <c r="H9" s="11"/>
      <c r="I9" s="11"/>
      <c r="J9" s="11"/>
      <c r="O9" s="49"/>
    </row>
    <row r="10" spans="1:15" x14ac:dyDescent="0.2">
      <c r="A10" s="44" t="s">
        <v>150</v>
      </c>
      <c r="B10" s="28"/>
      <c r="C10" s="10">
        <v>176945730</v>
      </c>
      <c r="D10" s="10">
        <v>38</v>
      </c>
      <c r="E10" s="10">
        <v>2348223</v>
      </c>
      <c r="F10" s="10">
        <v>-128537</v>
      </c>
      <c r="G10" s="10">
        <v>-18246667</v>
      </c>
      <c r="H10" s="10">
        <f>SUM(C10:G10)</f>
        <v>160918787</v>
      </c>
      <c r="I10" s="10">
        <v>17732186</v>
      </c>
      <c r="J10" s="10">
        <f>SUM(H10:I10)</f>
        <v>178650973</v>
      </c>
      <c r="O10" s="49"/>
    </row>
    <row r="11" spans="1:15" x14ac:dyDescent="0.2">
      <c r="A11" s="43" t="s">
        <v>156</v>
      </c>
      <c r="B11" s="40"/>
      <c r="C11" s="6" t="s">
        <v>4</v>
      </c>
      <c r="D11" s="7" t="s">
        <v>4</v>
      </c>
      <c r="E11" s="7" t="s">
        <v>4</v>
      </c>
      <c r="F11" s="6" t="s">
        <v>4</v>
      </c>
      <c r="G11" s="6">
        <v>-6570574</v>
      </c>
      <c r="H11" s="6">
        <f>SUM(C11:G11)</f>
        <v>-6570574</v>
      </c>
      <c r="I11" s="6">
        <v>-813836</v>
      </c>
      <c r="J11" s="6">
        <f>SUM(H11:I11)</f>
        <v>-7384410</v>
      </c>
      <c r="O11" s="49"/>
    </row>
    <row r="12" spans="1:15" x14ac:dyDescent="0.2">
      <c r="A12" s="43" t="s">
        <v>57</v>
      </c>
      <c r="B12" s="40"/>
      <c r="C12" s="6" t="s">
        <v>4</v>
      </c>
      <c r="D12" s="7" t="s">
        <v>4</v>
      </c>
      <c r="E12" s="6" t="s">
        <v>4</v>
      </c>
      <c r="F12" s="6">
        <v>312526</v>
      </c>
      <c r="G12" s="6" t="s">
        <v>4</v>
      </c>
      <c r="H12" s="6">
        <f>SUM(C12:G12)</f>
        <v>312526</v>
      </c>
      <c r="I12" s="6">
        <v>133941</v>
      </c>
      <c r="J12" s="6">
        <f>SUM(H12:I12)</f>
        <v>446467</v>
      </c>
      <c r="O12" s="49"/>
    </row>
    <row r="13" spans="1:15" ht="10.8" thickBot="1" x14ac:dyDescent="0.25">
      <c r="A13" s="44" t="s">
        <v>153</v>
      </c>
      <c r="B13" s="40"/>
      <c r="C13" s="92">
        <f>SUM(C11:C12)</f>
        <v>0</v>
      </c>
      <c r="D13" s="93">
        <f t="shared" ref="D13:J13" si="0">SUM(D11:D12)</f>
        <v>0</v>
      </c>
      <c r="E13" s="94">
        <f t="shared" si="0"/>
        <v>0</v>
      </c>
      <c r="F13" s="94">
        <f t="shared" si="0"/>
        <v>312526</v>
      </c>
      <c r="G13" s="94">
        <f t="shared" si="0"/>
        <v>-6570574</v>
      </c>
      <c r="H13" s="94">
        <f t="shared" si="0"/>
        <v>-6258048</v>
      </c>
      <c r="I13" s="94">
        <f t="shared" si="0"/>
        <v>-679895</v>
      </c>
      <c r="J13" s="94">
        <f t="shared" si="0"/>
        <v>-6937943</v>
      </c>
      <c r="O13" s="49"/>
    </row>
    <row r="14" spans="1:15" x14ac:dyDescent="0.2">
      <c r="A14" s="22"/>
      <c r="B14" s="40"/>
      <c r="C14" s="5"/>
      <c r="D14" s="5"/>
      <c r="E14" s="5"/>
      <c r="F14" s="5"/>
      <c r="G14" s="5"/>
      <c r="H14" s="5"/>
      <c r="I14" s="5"/>
      <c r="J14" s="5"/>
      <c r="O14" s="49"/>
    </row>
    <row r="15" spans="1:15" x14ac:dyDescent="0.2">
      <c r="A15" s="23" t="s">
        <v>83</v>
      </c>
      <c r="B15" s="28"/>
      <c r="C15" s="6"/>
      <c r="D15" s="7"/>
      <c r="E15" s="7"/>
      <c r="F15" s="6"/>
      <c r="G15" s="6"/>
      <c r="H15" s="6"/>
      <c r="I15" s="6"/>
      <c r="J15" s="6"/>
      <c r="O15" s="49"/>
    </row>
    <row r="16" spans="1:15" x14ac:dyDescent="0.2">
      <c r="A16" s="43" t="s">
        <v>151</v>
      </c>
      <c r="B16" s="28"/>
      <c r="C16" s="6" t="s">
        <v>4</v>
      </c>
      <c r="D16" s="7" t="s">
        <v>4</v>
      </c>
      <c r="E16" s="7">
        <v>-110129</v>
      </c>
      <c r="F16" s="6" t="s">
        <v>4</v>
      </c>
      <c r="G16" s="6">
        <v>110129</v>
      </c>
      <c r="H16" s="6">
        <f>SUM(C16:G16)</f>
        <v>0</v>
      </c>
      <c r="I16" s="6" t="s">
        <v>4</v>
      </c>
      <c r="J16" s="6">
        <f>SUM(H16:I16)</f>
        <v>0</v>
      </c>
      <c r="O16" s="49"/>
    </row>
    <row r="17" spans="1:15" x14ac:dyDescent="0.2">
      <c r="A17" s="49" t="s">
        <v>104</v>
      </c>
      <c r="B17" s="28"/>
      <c r="C17" s="6" t="s">
        <v>4</v>
      </c>
      <c r="D17" s="7" t="s">
        <v>4</v>
      </c>
      <c r="E17" s="7" t="s">
        <v>4</v>
      </c>
      <c r="F17" s="6" t="s">
        <v>4</v>
      </c>
      <c r="G17" s="6" t="s">
        <v>4</v>
      </c>
      <c r="H17" s="6">
        <f>SUM(C17:G17)</f>
        <v>0</v>
      </c>
      <c r="I17" s="6">
        <v>-512681</v>
      </c>
      <c r="J17" s="6">
        <f>SUM(H17:I17)</f>
        <v>-512681</v>
      </c>
      <c r="L17" s="54"/>
      <c r="O17" s="49"/>
    </row>
    <row r="18" spans="1:15" ht="10.8" thickBot="1" x14ac:dyDescent="0.25">
      <c r="A18" s="22" t="s">
        <v>152</v>
      </c>
      <c r="B18" s="28"/>
      <c r="C18" s="94">
        <f t="shared" ref="C18:J18" si="1">C10+C13+SUM(C16:C17)</f>
        <v>176945730</v>
      </c>
      <c r="D18" s="94">
        <f t="shared" si="1"/>
        <v>38</v>
      </c>
      <c r="E18" s="94">
        <f t="shared" si="1"/>
        <v>2238094</v>
      </c>
      <c r="F18" s="94">
        <f t="shared" si="1"/>
        <v>183989</v>
      </c>
      <c r="G18" s="94">
        <f t="shared" si="1"/>
        <v>-24707112</v>
      </c>
      <c r="H18" s="94">
        <f t="shared" si="1"/>
        <v>154660739</v>
      </c>
      <c r="I18" s="94">
        <f t="shared" si="1"/>
        <v>16539610</v>
      </c>
      <c r="J18" s="94">
        <f t="shared" si="1"/>
        <v>171200349</v>
      </c>
      <c r="O18" s="49"/>
    </row>
    <row r="19" spans="1:15" x14ac:dyDescent="0.2">
      <c r="C19" s="91"/>
      <c r="D19" s="91"/>
      <c r="E19" s="91"/>
      <c r="F19" s="91"/>
      <c r="G19" s="91"/>
      <c r="H19" s="91"/>
      <c r="I19" s="91"/>
      <c r="J19" s="91"/>
      <c r="O19" s="49"/>
    </row>
    <row r="20" spans="1:15" s="49" customFormat="1" x14ac:dyDescent="0.2">
      <c r="A20" s="44" t="s">
        <v>150</v>
      </c>
      <c r="B20" s="28"/>
      <c r="C20" s="10">
        <v>176945730</v>
      </c>
      <c r="D20" s="10">
        <v>38</v>
      </c>
      <c r="E20" s="10">
        <v>16452299</v>
      </c>
      <c r="F20" s="10">
        <v>403721</v>
      </c>
      <c r="G20" s="10">
        <v>-32782295</v>
      </c>
      <c r="H20" s="10">
        <v>161019493</v>
      </c>
      <c r="I20" s="10">
        <v>22579427</v>
      </c>
      <c r="J20" s="10">
        <v>183598920</v>
      </c>
    </row>
    <row r="21" spans="1:15" s="49" customFormat="1" x14ac:dyDescent="0.2">
      <c r="A21" s="18"/>
      <c r="C21" s="91"/>
      <c r="D21" s="91"/>
      <c r="E21" s="91"/>
      <c r="F21" s="91"/>
      <c r="G21" s="91"/>
      <c r="H21" s="91"/>
      <c r="I21" s="91"/>
      <c r="J21" s="91"/>
    </row>
    <row r="22" spans="1:15" x14ac:dyDescent="0.2">
      <c r="A22" s="43" t="s">
        <v>156</v>
      </c>
      <c r="B22" s="40"/>
      <c r="C22" s="6" t="s">
        <v>4</v>
      </c>
      <c r="D22" s="7" t="s">
        <v>4</v>
      </c>
      <c r="E22" s="7" t="s">
        <v>4</v>
      </c>
      <c r="F22" s="6" t="s">
        <v>4</v>
      </c>
      <c r="G22" s="6">
        <v>2879736</v>
      </c>
      <c r="H22" s="6">
        <f>SUM(C22:G22)</f>
        <v>2879736</v>
      </c>
      <c r="I22" s="6">
        <v>3232135</v>
      </c>
      <c r="J22" s="6">
        <f>SUM(H22:I22)</f>
        <v>6111871</v>
      </c>
    </row>
    <row r="23" spans="1:15" x14ac:dyDescent="0.2">
      <c r="A23" s="43" t="s">
        <v>57</v>
      </c>
      <c r="B23" s="40"/>
      <c r="C23" s="6" t="s">
        <v>4</v>
      </c>
      <c r="D23" s="7" t="s">
        <v>4</v>
      </c>
      <c r="E23" s="7" t="s">
        <v>4</v>
      </c>
      <c r="F23" s="6">
        <v>79112</v>
      </c>
      <c r="G23" s="6" t="s">
        <v>4</v>
      </c>
      <c r="H23" s="6">
        <f>SUM(C23:G23)</f>
        <v>79112</v>
      </c>
      <c r="I23" s="6">
        <v>52742</v>
      </c>
      <c r="J23" s="6">
        <f>SUM(H23:I23)</f>
        <v>131854</v>
      </c>
    </row>
    <row r="24" spans="1:15" x14ac:dyDescent="0.2">
      <c r="A24" s="44" t="s">
        <v>153</v>
      </c>
      <c r="B24" s="40"/>
      <c r="C24" s="9">
        <f>SUM(C22:C23)</f>
        <v>0</v>
      </c>
      <c r="D24" s="51">
        <f t="shared" ref="D24:J24" si="2">SUM(D22:D23)</f>
        <v>0</v>
      </c>
      <c r="E24" s="50">
        <f t="shared" si="2"/>
        <v>0</v>
      </c>
      <c r="F24" s="50">
        <f t="shared" si="2"/>
        <v>79112</v>
      </c>
      <c r="G24" s="50">
        <f t="shared" si="2"/>
        <v>2879736</v>
      </c>
      <c r="H24" s="50">
        <f t="shared" si="2"/>
        <v>2958848</v>
      </c>
      <c r="I24" s="50">
        <f t="shared" si="2"/>
        <v>3284877</v>
      </c>
      <c r="J24" s="50">
        <f t="shared" si="2"/>
        <v>6243725</v>
      </c>
    </row>
    <row r="25" spans="1:15" x14ac:dyDescent="0.2">
      <c r="A25" s="22"/>
      <c r="B25" s="40"/>
      <c r="C25" s="5"/>
      <c r="D25" s="5"/>
      <c r="E25" s="5"/>
      <c r="F25" s="5"/>
      <c r="G25" s="5"/>
      <c r="H25" s="5"/>
      <c r="I25" s="5"/>
      <c r="J25" s="5"/>
    </row>
    <row r="26" spans="1:15" s="58" customFormat="1" x14ac:dyDescent="0.2">
      <c r="A26" s="22" t="s">
        <v>83</v>
      </c>
      <c r="B26" s="28"/>
      <c r="C26" s="6"/>
      <c r="D26" s="6"/>
      <c r="E26" s="6"/>
      <c r="F26" s="6"/>
      <c r="G26" s="6"/>
      <c r="H26" s="6"/>
      <c r="I26" s="6"/>
      <c r="J26" s="6"/>
    </row>
    <row r="27" spans="1:15" s="58" customFormat="1" ht="11.4" x14ac:dyDescent="0.25">
      <c r="A27" s="145" t="s">
        <v>154</v>
      </c>
      <c r="B27" s="28"/>
      <c r="C27" s="6">
        <v>71726490</v>
      </c>
      <c r="D27" s="6">
        <v>5</v>
      </c>
      <c r="E27" s="6" t="s">
        <v>4</v>
      </c>
      <c r="F27" s="6" t="s">
        <v>4</v>
      </c>
      <c r="G27" s="6" t="s">
        <v>4</v>
      </c>
      <c r="H27" s="6">
        <f t="shared" ref="H27:H30" si="3">SUM(C27:G27)</f>
        <v>71726495</v>
      </c>
      <c r="I27" s="6" t="s">
        <v>4</v>
      </c>
      <c r="J27" s="6">
        <f t="shared" ref="J27:J30" si="4">SUM(H27:I27)</f>
        <v>71726495</v>
      </c>
    </row>
    <row r="28" spans="1:15" s="58" customFormat="1" ht="11.4" x14ac:dyDescent="0.25">
      <c r="A28" s="145" t="s">
        <v>155</v>
      </c>
      <c r="B28" s="28"/>
      <c r="C28" s="6" t="s">
        <v>4</v>
      </c>
      <c r="D28" s="6" t="s">
        <v>4</v>
      </c>
      <c r="E28" s="6" t="s">
        <v>4</v>
      </c>
      <c r="F28" s="6">
        <v>341120</v>
      </c>
      <c r="G28" s="6">
        <v>-341120</v>
      </c>
      <c r="H28" s="6">
        <f t="shared" si="3"/>
        <v>0</v>
      </c>
      <c r="I28" s="6" t="s">
        <v>4</v>
      </c>
      <c r="J28" s="6">
        <f t="shared" si="4"/>
        <v>0</v>
      </c>
    </row>
    <row r="29" spans="1:15" x14ac:dyDescent="0.2">
      <c r="A29" s="49" t="s">
        <v>84</v>
      </c>
      <c r="B29" s="28"/>
      <c r="C29" s="6" t="s">
        <v>4</v>
      </c>
      <c r="D29" s="7" t="s">
        <v>4</v>
      </c>
      <c r="E29" s="7" t="s">
        <v>4</v>
      </c>
      <c r="F29" s="6" t="s">
        <v>4</v>
      </c>
      <c r="G29" s="6">
        <v>-203495</v>
      </c>
      <c r="H29" s="6">
        <f t="shared" si="3"/>
        <v>-203495</v>
      </c>
      <c r="I29" s="6" t="s">
        <v>4</v>
      </c>
      <c r="J29" s="6">
        <f t="shared" si="4"/>
        <v>-203495</v>
      </c>
    </row>
    <row r="30" spans="1:15" x14ac:dyDescent="0.2">
      <c r="A30" s="49" t="s">
        <v>104</v>
      </c>
      <c r="B30" s="28"/>
      <c r="C30" s="6" t="s">
        <v>4</v>
      </c>
      <c r="D30" s="7" t="s">
        <v>4</v>
      </c>
      <c r="E30" s="7" t="s">
        <v>4</v>
      </c>
      <c r="F30" s="6" t="s">
        <v>4</v>
      </c>
      <c r="G30" s="6" t="s">
        <v>4</v>
      </c>
      <c r="H30" s="6">
        <f t="shared" si="3"/>
        <v>0</v>
      </c>
      <c r="I30" s="6">
        <v>10338618</v>
      </c>
      <c r="J30" s="6">
        <f t="shared" si="4"/>
        <v>10338618</v>
      </c>
    </row>
    <row r="31" spans="1:15" ht="10.8" thickBot="1" x14ac:dyDescent="0.25">
      <c r="A31" s="22" t="s">
        <v>189</v>
      </c>
      <c r="B31" s="28"/>
      <c r="C31" s="94">
        <f>C20+C24+SUM(C27:C30)</f>
        <v>248672220</v>
      </c>
      <c r="D31" s="94">
        <f t="shared" ref="D31:J31" si="5">D20+D24+SUM(D27:D30)</f>
        <v>43</v>
      </c>
      <c r="E31" s="94">
        <f t="shared" si="5"/>
        <v>16452299</v>
      </c>
      <c r="F31" s="94">
        <f t="shared" si="5"/>
        <v>823953</v>
      </c>
      <c r="G31" s="94">
        <f t="shared" si="5"/>
        <v>-30447174</v>
      </c>
      <c r="H31" s="94">
        <f t="shared" si="5"/>
        <v>235501341</v>
      </c>
      <c r="I31" s="94">
        <f t="shared" si="5"/>
        <v>36202922</v>
      </c>
      <c r="J31" s="94">
        <f t="shared" si="5"/>
        <v>271704263</v>
      </c>
    </row>
    <row r="35" spans="3:10" x14ac:dyDescent="0.2">
      <c r="C35" s="14"/>
      <c r="D35" s="14"/>
      <c r="E35" s="14"/>
      <c r="F35" s="14"/>
      <c r="G35" s="14"/>
      <c r="H35" s="14"/>
      <c r="I35" s="14"/>
      <c r="J35" s="14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D57"/>
  <sheetViews>
    <sheetView showGridLines="0" zoomScaleNormal="100" workbookViewId="0">
      <pane xSplit="1" ySplit="7" topLeftCell="B35" activePane="bottomRight" state="frozen"/>
      <selection activeCell="C16" sqref="C16"/>
      <selection pane="topRight" activeCell="C16" sqref="C16"/>
      <selection pane="bottomLeft" activeCell="C16" sqref="C16"/>
      <selection pane="bottomRight"/>
    </sheetView>
  </sheetViews>
  <sheetFormatPr defaultColWidth="8.6640625" defaultRowHeight="10.199999999999999" x14ac:dyDescent="0.2"/>
  <cols>
    <col min="1" max="1" width="52.5546875" style="18" customWidth="1"/>
    <col min="2" max="2" width="4.33203125" style="49" bestFit="1" customWidth="1"/>
    <col min="3" max="3" width="13.88671875" style="42" customWidth="1"/>
    <col min="4" max="4" width="14.109375" style="42" customWidth="1"/>
    <col min="5" max="16384" width="8.6640625" style="14"/>
  </cols>
  <sheetData>
    <row r="1" spans="1:4" x14ac:dyDescent="0.2">
      <c r="A1" s="41" t="str">
        <f>SOFP!A1</f>
        <v>ROCA INDUSTRY HOLDINGROCK1 SA</v>
      </c>
    </row>
    <row r="2" spans="1:4" x14ac:dyDescent="0.2">
      <c r="A2" s="17" t="s">
        <v>5</v>
      </c>
    </row>
    <row r="4" spans="1:4" x14ac:dyDescent="0.2">
      <c r="B4" s="26" t="s">
        <v>158</v>
      </c>
    </row>
    <row r="5" spans="1:4" x14ac:dyDescent="0.2">
      <c r="B5" s="57" t="s">
        <v>143</v>
      </c>
    </row>
    <row r="6" spans="1:4" x14ac:dyDescent="0.2">
      <c r="C6" s="49"/>
      <c r="D6" s="49"/>
    </row>
    <row r="7" spans="1:4" s="49" customFormat="1" x14ac:dyDescent="0.2">
      <c r="A7" s="25"/>
      <c r="B7" s="22"/>
      <c r="C7" s="21" t="s">
        <v>145</v>
      </c>
      <c r="D7" s="21" t="s">
        <v>159</v>
      </c>
    </row>
    <row r="8" spans="1:4" ht="20.399999999999999" x14ac:dyDescent="0.2">
      <c r="A8" s="24"/>
      <c r="B8" s="22"/>
      <c r="C8" s="143" t="s">
        <v>148</v>
      </c>
      <c r="D8" s="143" t="s">
        <v>148</v>
      </c>
    </row>
    <row r="9" spans="1:4" ht="11.4" x14ac:dyDescent="0.2">
      <c r="A9" s="98"/>
      <c r="B9" s="98"/>
      <c r="C9" s="95"/>
      <c r="D9" s="95"/>
    </row>
    <row r="10" spans="1:4" ht="12" thickBot="1" x14ac:dyDescent="0.25">
      <c r="A10" s="96" t="s">
        <v>109</v>
      </c>
      <c r="B10" s="96"/>
      <c r="C10" s="100">
        <f>SOCI!C30</f>
        <v>8045154</v>
      </c>
      <c r="D10" s="100">
        <f>SOCI!D30</f>
        <v>-7104372</v>
      </c>
    </row>
    <row r="11" spans="1:4" ht="15" thickTop="1" x14ac:dyDescent="0.3">
      <c r="A11" s="97" t="s">
        <v>105</v>
      </c>
      <c r="B11" s="97"/>
      <c r="C11" s="101"/>
      <c r="D11" s="102"/>
    </row>
    <row r="12" spans="1:4" ht="11.4" x14ac:dyDescent="0.2">
      <c r="A12" s="98" t="s">
        <v>110</v>
      </c>
      <c r="C12" s="103">
        <v>15168257</v>
      </c>
      <c r="D12" s="104">
        <v>9984953</v>
      </c>
    </row>
    <row r="13" spans="1:4" ht="11.4" x14ac:dyDescent="0.2">
      <c r="A13" s="98" t="s">
        <v>129</v>
      </c>
      <c r="C13" s="103">
        <v>-528175</v>
      </c>
      <c r="D13" s="104">
        <v>-495908</v>
      </c>
    </row>
    <row r="14" spans="1:4" ht="11.4" x14ac:dyDescent="0.2">
      <c r="A14" s="98" t="s">
        <v>111</v>
      </c>
      <c r="C14" s="103">
        <v>-9459</v>
      </c>
      <c r="D14" s="104">
        <v>11128</v>
      </c>
    </row>
    <row r="15" spans="1:4" s="49" customFormat="1" ht="11.4" x14ac:dyDescent="0.25">
      <c r="A15" s="145" t="s">
        <v>160</v>
      </c>
      <c r="C15" s="103">
        <v>-632506</v>
      </c>
      <c r="D15" s="104">
        <v>856762</v>
      </c>
    </row>
    <row r="16" spans="1:4" ht="11.4" x14ac:dyDescent="0.2">
      <c r="A16" s="98" t="s">
        <v>130</v>
      </c>
      <c r="C16" s="103" t="s">
        <v>4</v>
      </c>
      <c r="D16" s="104">
        <v>126525</v>
      </c>
    </row>
    <row r="17" spans="1:4" ht="11.4" x14ac:dyDescent="0.2">
      <c r="A17" s="98" t="s">
        <v>112</v>
      </c>
      <c r="C17" s="103">
        <v>-162973</v>
      </c>
      <c r="D17" s="104">
        <v>-863</v>
      </c>
    </row>
    <row r="18" spans="1:4" ht="11.4" x14ac:dyDescent="0.2">
      <c r="A18" s="98" t="s">
        <v>113</v>
      </c>
      <c r="C18" s="103">
        <v>11068153</v>
      </c>
      <c r="D18" s="104">
        <v>6660792</v>
      </c>
    </row>
    <row r="19" spans="1:4" ht="11.4" x14ac:dyDescent="0.2">
      <c r="A19" s="98" t="s">
        <v>114</v>
      </c>
      <c r="C19" s="103">
        <v>83628</v>
      </c>
      <c r="D19" s="104" t="s">
        <v>4</v>
      </c>
    </row>
    <row r="20" spans="1:4" ht="11.4" x14ac:dyDescent="0.2">
      <c r="A20" s="98" t="s">
        <v>115</v>
      </c>
      <c r="C20" s="103">
        <v>-129801</v>
      </c>
      <c r="D20" s="104">
        <v>-406772</v>
      </c>
    </row>
    <row r="21" spans="1:4" s="49" customFormat="1" ht="11.4" x14ac:dyDescent="0.2">
      <c r="A21" s="98"/>
      <c r="C21" s="103"/>
      <c r="D21" s="104"/>
    </row>
    <row r="22" spans="1:4" ht="22.8" x14ac:dyDescent="0.2">
      <c r="A22" s="139" t="s">
        <v>106</v>
      </c>
      <c r="B22" s="97"/>
      <c r="C22" s="105"/>
      <c r="D22" s="102"/>
    </row>
    <row r="23" spans="1:4" ht="11.4" x14ac:dyDescent="0.2">
      <c r="A23" s="98" t="s">
        <v>181</v>
      </c>
      <c r="C23" s="103">
        <v>-56059585</v>
      </c>
      <c r="D23" s="104">
        <v>-21593586</v>
      </c>
    </row>
    <row r="24" spans="1:4" ht="11.4" x14ac:dyDescent="0.2">
      <c r="A24" s="99" t="s">
        <v>182</v>
      </c>
      <c r="C24" s="103">
        <v>-766551</v>
      </c>
      <c r="D24" s="104">
        <v>11213368</v>
      </c>
    </row>
    <row r="25" spans="1:4" ht="11.4" x14ac:dyDescent="0.2">
      <c r="A25" s="98" t="s">
        <v>183</v>
      </c>
      <c r="C25" s="103">
        <v>96160541</v>
      </c>
      <c r="D25" s="104">
        <v>16995365</v>
      </c>
    </row>
    <row r="26" spans="1:4" ht="12" thickBot="1" x14ac:dyDescent="0.25">
      <c r="A26" s="98" t="s">
        <v>184</v>
      </c>
      <c r="C26" s="106">
        <v>-3933</v>
      </c>
      <c r="D26" s="107">
        <v>24261</v>
      </c>
    </row>
    <row r="27" spans="1:4" ht="12" thickBot="1" x14ac:dyDescent="0.25">
      <c r="A27" s="96" t="s">
        <v>61</v>
      </c>
      <c r="B27" s="96"/>
      <c r="C27" s="100">
        <f>SUM(C10,C12:C20,C23:C26)</f>
        <v>72232750</v>
      </c>
      <c r="D27" s="100">
        <f>SUM(D10,D12:D20,D23:D26)</f>
        <v>16271653</v>
      </c>
    </row>
    <row r="28" spans="1:4" s="49" customFormat="1" ht="12" thickTop="1" x14ac:dyDescent="0.2">
      <c r="A28" s="96"/>
      <c r="B28" s="96"/>
      <c r="C28" s="110"/>
      <c r="D28" s="111"/>
    </row>
    <row r="29" spans="1:4" ht="12" thickBot="1" x14ac:dyDescent="0.25">
      <c r="A29" s="98" t="s">
        <v>116</v>
      </c>
      <c r="B29" s="98"/>
      <c r="C29" s="106">
        <v>-526112</v>
      </c>
      <c r="D29" s="107">
        <v>-586708</v>
      </c>
    </row>
    <row r="30" spans="1:4" s="49" customFormat="1" ht="11.4" x14ac:dyDescent="0.2">
      <c r="A30" s="98"/>
      <c r="B30" s="98"/>
      <c r="C30" s="109"/>
      <c r="D30" s="112"/>
    </row>
    <row r="31" spans="1:4" ht="12" thickBot="1" x14ac:dyDescent="0.25">
      <c r="A31" s="96" t="s">
        <v>117</v>
      </c>
      <c r="B31" s="96"/>
      <c r="C31" s="100">
        <f>C27+C29</f>
        <v>71706638</v>
      </c>
      <c r="D31" s="100">
        <f>D27+D29</f>
        <v>15684945</v>
      </c>
    </row>
    <row r="32" spans="1:4" ht="15" thickTop="1" x14ac:dyDescent="0.3">
      <c r="A32" s="79"/>
      <c r="B32" s="79"/>
      <c r="C32" s="101"/>
      <c r="D32" s="104"/>
    </row>
    <row r="33" spans="1:4" ht="14.4" x14ac:dyDescent="0.3">
      <c r="A33" s="97" t="s">
        <v>107</v>
      </c>
      <c r="B33" s="97"/>
      <c r="C33" s="101"/>
      <c r="D33" s="108"/>
    </row>
    <row r="34" spans="1:4" ht="11.4" x14ac:dyDescent="0.2">
      <c r="A34" s="98" t="s">
        <v>136</v>
      </c>
      <c r="B34" s="98"/>
      <c r="C34" s="103">
        <v>-89619600</v>
      </c>
      <c r="D34" s="104">
        <v>-18454510</v>
      </c>
    </row>
    <row r="35" spans="1:4" ht="11.4" x14ac:dyDescent="0.2">
      <c r="A35" s="98" t="s">
        <v>118</v>
      </c>
      <c r="B35" s="98"/>
      <c r="C35" s="103">
        <v>-10871234</v>
      </c>
      <c r="D35" s="104">
        <v>-7994209</v>
      </c>
    </row>
    <row r="36" spans="1:4" ht="11.4" x14ac:dyDescent="0.2">
      <c r="A36" s="98" t="s">
        <v>119</v>
      </c>
      <c r="B36" s="98"/>
      <c r="C36" s="103">
        <v>-26560</v>
      </c>
      <c r="D36" s="104" t="s">
        <v>4</v>
      </c>
    </row>
    <row r="37" spans="1:4" ht="11.4" x14ac:dyDescent="0.2">
      <c r="A37" s="98" t="s">
        <v>120</v>
      </c>
      <c r="B37" s="98"/>
      <c r="C37" s="103">
        <v>1032127</v>
      </c>
      <c r="D37" s="104" t="s">
        <v>4</v>
      </c>
    </row>
    <row r="38" spans="1:4" ht="11.4" x14ac:dyDescent="0.2">
      <c r="A38" s="98" t="s">
        <v>121</v>
      </c>
      <c r="B38" s="98"/>
      <c r="C38" s="103">
        <v>162973</v>
      </c>
      <c r="D38" s="104">
        <v>863</v>
      </c>
    </row>
    <row r="39" spans="1:4" ht="12" thickBot="1" x14ac:dyDescent="0.25">
      <c r="A39" s="98" t="s">
        <v>122</v>
      </c>
      <c r="B39" s="98"/>
      <c r="C39" s="106">
        <v>129801</v>
      </c>
      <c r="D39" s="107">
        <v>72391</v>
      </c>
    </row>
    <row r="40" spans="1:4" ht="12" thickBot="1" x14ac:dyDescent="0.25">
      <c r="A40" s="96" t="s">
        <v>123</v>
      </c>
      <c r="B40" s="96"/>
      <c r="C40" s="100">
        <f>SUM(C34:C39)</f>
        <v>-99192493</v>
      </c>
      <c r="D40" s="100">
        <f>SUM(D34:D39)</f>
        <v>-26375465</v>
      </c>
    </row>
    <row r="41" spans="1:4" ht="15" thickTop="1" x14ac:dyDescent="0.3">
      <c r="A41" s="79"/>
      <c r="B41" s="79"/>
      <c r="C41" s="101"/>
      <c r="D41" s="104"/>
    </row>
    <row r="42" spans="1:4" ht="14.4" x14ac:dyDescent="0.3">
      <c r="A42" s="97" t="s">
        <v>108</v>
      </c>
      <c r="B42" s="97"/>
      <c r="C42" s="101"/>
      <c r="D42" s="108"/>
    </row>
    <row r="43" spans="1:4" ht="11.4" x14ac:dyDescent="0.2">
      <c r="A43" s="98" t="s">
        <v>137</v>
      </c>
      <c r="B43" s="98"/>
      <c r="C43" s="103">
        <v>68471328</v>
      </c>
      <c r="D43" s="104">
        <v>79106589</v>
      </c>
    </row>
    <row r="44" spans="1:4" ht="11.4" x14ac:dyDescent="0.2">
      <c r="A44" s="98" t="s">
        <v>138</v>
      </c>
      <c r="B44" s="98"/>
      <c r="C44" s="103">
        <v>-43324088</v>
      </c>
      <c r="D44" s="104">
        <v>-56474917</v>
      </c>
    </row>
    <row r="45" spans="1:4" ht="11.4" x14ac:dyDescent="0.2">
      <c r="A45" s="98" t="s">
        <v>124</v>
      </c>
      <c r="B45" s="98"/>
      <c r="C45" s="103">
        <v>-9911752</v>
      </c>
      <c r="D45" s="104">
        <v>-5990310</v>
      </c>
    </row>
    <row r="46" spans="1:4" ht="11.4" x14ac:dyDescent="0.2">
      <c r="A46" s="98" t="s">
        <v>125</v>
      </c>
      <c r="B46" s="98"/>
      <c r="C46" s="103">
        <v>-173306</v>
      </c>
      <c r="D46" s="104" t="s">
        <v>4</v>
      </c>
    </row>
    <row r="47" spans="1:4" ht="11.4" x14ac:dyDescent="0.2">
      <c r="A47" s="98" t="s">
        <v>126</v>
      </c>
      <c r="B47" s="98"/>
      <c r="C47" s="103">
        <v>-2619728</v>
      </c>
      <c r="D47" s="104">
        <v>-1453227</v>
      </c>
    </row>
    <row r="48" spans="1:4" ht="11.4" x14ac:dyDescent="0.25">
      <c r="A48" s="145" t="s">
        <v>161</v>
      </c>
      <c r="B48" s="98"/>
      <c r="C48" s="103">
        <v>15313719</v>
      </c>
      <c r="D48" s="104" t="s">
        <v>4</v>
      </c>
    </row>
    <row r="49" spans="1:4" ht="11.4" x14ac:dyDescent="0.2">
      <c r="A49" s="98" t="s">
        <v>127</v>
      </c>
      <c r="B49" s="98"/>
      <c r="C49" s="153">
        <v>-203495</v>
      </c>
      <c r="D49" s="154" t="s">
        <v>4</v>
      </c>
    </row>
    <row r="50" spans="1:4" ht="12" thickBot="1" x14ac:dyDescent="0.25">
      <c r="A50" s="96" t="s">
        <v>128</v>
      </c>
      <c r="B50" s="96"/>
      <c r="C50" s="100">
        <f>SUM(C43:C49)</f>
        <v>27552678</v>
      </c>
      <c r="D50" s="100">
        <f>SUM(D43:D49)</f>
        <v>15188135</v>
      </c>
    </row>
    <row r="51" spans="1:4" ht="15" thickTop="1" x14ac:dyDescent="0.3">
      <c r="A51" s="79"/>
      <c r="B51" s="79"/>
      <c r="C51" s="101"/>
      <c r="D51" s="104"/>
    </row>
    <row r="52" spans="1:4" ht="12" thickBot="1" x14ac:dyDescent="0.25">
      <c r="A52" s="96" t="s">
        <v>186</v>
      </c>
      <c r="B52" s="96"/>
      <c r="C52" s="100">
        <f>C50+C40+C31</f>
        <v>66823</v>
      </c>
      <c r="D52" s="100">
        <f>D50+D40+D31</f>
        <v>4497615</v>
      </c>
    </row>
    <row r="53" spans="1:4" ht="12" thickTop="1" x14ac:dyDescent="0.2">
      <c r="A53" s="98"/>
      <c r="B53" s="98"/>
      <c r="C53" s="103"/>
      <c r="D53" s="104"/>
    </row>
    <row r="54" spans="1:4" ht="11.4" x14ac:dyDescent="0.2">
      <c r="A54" s="98" t="s">
        <v>162</v>
      </c>
      <c r="B54" s="98"/>
      <c r="C54" s="103">
        <v>38501727</v>
      </c>
      <c r="D54" s="104">
        <v>42434560</v>
      </c>
    </row>
    <row r="55" spans="1:4" ht="12" thickBot="1" x14ac:dyDescent="0.25">
      <c r="A55" s="98" t="s">
        <v>62</v>
      </c>
      <c r="B55" s="98"/>
      <c r="C55" s="106">
        <v>131853</v>
      </c>
      <c r="D55" s="107">
        <v>-538069</v>
      </c>
    </row>
    <row r="56" spans="1:4" ht="12" thickBot="1" x14ac:dyDescent="0.25">
      <c r="A56" s="96" t="s">
        <v>185</v>
      </c>
      <c r="B56" s="96"/>
      <c r="C56" s="100">
        <f>SUM(C52:C55)</f>
        <v>38700403</v>
      </c>
      <c r="D56" s="100">
        <f>SUM(D52:D55)</f>
        <v>46394106</v>
      </c>
    </row>
    <row r="57" spans="1:4" ht="10.8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74"/>
  <sheetViews>
    <sheetView showGridLines="0" zoomScaleNormal="100" workbookViewId="0"/>
  </sheetViews>
  <sheetFormatPr defaultColWidth="8.6640625" defaultRowHeight="10.199999999999999" x14ac:dyDescent="0.2"/>
  <cols>
    <col min="1" max="1" width="46.33203125" style="52" customWidth="1"/>
    <col min="2" max="2" width="17" style="49" customWidth="1"/>
    <col min="3" max="3" width="17.33203125" style="3" customWidth="1"/>
    <col min="4" max="4" width="20.33203125" style="3" customWidth="1"/>
    <col min="5" max="5" width="17.33203125" style="3" customWidth="1"/>
    <col min="6" max="7" width="16.33203125" style="52" customWidth="1"/>
    <col min="8" max="8" width="8.6640625" style="52"/>
    <col min="9" max="11" width="13.33203125" style="52" bestFit="1" customWidth="1"/>
    <col min="12" max="12" width="12.33203125" style="52" bestFit="1" customWidth="1"/>
    <col min="13" max="13" width="12.88671875" style="52" bestFit="1" customWidth="1"/>
    <col min="14" max="14" width="13.33203125" style="52" bestFit="1" customWidth="1"/>
    <col min="15" max="16384" width="8.6640625" style="52"/>
  </cols>
  <sheetData>
    <row r="1" spans="1:7" s="49" customFormat="1" x14ac:dyDescent="0.2">
      <c r="A1" s="38" t="str">
        <f>SOFP!A1</f>
        <v>ROCA INDUSTRY HOLDINGROCK1 SA</v>
      </c>
      <c r="C1" s="1"/>
      <c r="D1" s="1"/>
      <c r="E1" s="1"/>
    </row>
    <row r="2" spans="1:7" s="49" customFormat="1" x14ac:dyDescent="0.2">
      <c r="A2" s="17" t="s">
        <v>5</v>
      </c>
      <c r="C2" s="1"/>
      <c r="D2" s="1"/>
      <c r="E2" s="1"/>
    </row>
    <row r="3" spans="1:7" s="49" customFormat="1" x14ac:dyDescent="0.2">
      <c r="C3" s="1"/>
      <c r="D3" s="1"/>
      <c r="E3" s="1"/>
    </row>
    <row r="4" spans="1:7" s="49" customFormat="1" x14ac:dyDescent="0.2">
      <c r="B4" s="26" t="s">
        <v>168</v>
      </c>
      <c r="C4" s="1"/>
      <c r="D4" s="1"/>
      <c r="E4" s="1"/>
    </row>
    <row r="5" spans="1:7" s="49" customFormat="1" x14ac:dyDescent="0.2">
      <c r="B5" s="57" t="s">
        <v>143</v>
      </c>
      <c r="C5" s="1"/>
      <c r="D5" s="1"/>
      <c r="E5" s="1"/>
    </row>
    <row r="6" spans="1:7" s="49" customFormat="1" x14ac:dyDescent="0.2">
      <c r="B6" s="27"/>
      <c r="C6" s="1"/>
      <c r="D6" s="1"/>
      <c r="E6" s="1"/>
    </row>
    <row r="7" spans="1:7" s="49" customFormat="1" ht="10.8" thickBot="1" x14ac:dyDescent="0.25">
      <c r="A7" s="53"/>
      <c r="C7" s="8"/>
      <c r="D7" s="8"/>
      <c r="E7" s="8"/>
    </row>
    <row r="8" spans="1:7" ht="50.4" customHeight="1" thickTop="1" thickBot="1" x14ac:dyDescent="0.25">
      <c r="A8" s="136" t="s">
        <v>163</v>
      </c>
      <c r="B8" s="118" t="s">
        <v>68</v>
      </c>
      <c r="C8" s="118" t="s">
        <v>67</v>
      </c>
      <c r="D8" s="118" t="s">
        <v>66</v>
      </c>
      <c r="E8" s="118" t="s">
        <v>65</v>
      </c>
      <c r="F8" s="118" t="s">
        <v>64</v>
      </c>
      <c r="G8" s="118" t="s">
        <v>131</v>
      </c>
    </row>
    <row r="9" spans="1:7" x14ac:dyDescent="0.2">
      <c r="A9" s="15" t="s">
        <v>46</v>
      </c>
      <c r="C9" s="49"/>
      <c r="D9" s="49"/>
      <c r="E9" s="49"/>
      <c r="F9" s="113"/>
      <c r="G9" s="49"/>
    </row>
    <row r="10" spans="1:7" x14ac:dyDescent="0.2">
      <c r="A10" s="40" t="s">
        <v>135</v>
      </c>
      <c r="B10" s="119">
        <v>85325151</v>
      </c>
      <c r="C10" s="119">
        <v>53563587</v>
      </c>
      <c r="D10" s="119">
        <v>52711323</v>
      </c>
      <c r="E10" s="119">
        <v>41265042</v>
      </c>
      <c r="F10" s="120">
        <v>79625366</v>
      </c>
      <c r="G10" s="119">
        <f>SUM(B10:F10)</f>
        <v>312490469</v>
      </c>
    </row>
    <row r="11" spans="1:7" x14ac:dyDescent="0.2">
      <c r="A11" s="40" t="s">
        <v>47</v>
      </c>
      <c r="B11" s="119">
        <v>331079</v>
      </c>
      <c r="C11" s="119">
        <v>103721</v>
      </c>
      <c r="D11" s="119">
        <v>1066627</v>
      </c>
      <c r="E11" s="119">
        <v>39304</v>
      </c>
      <c r="F11" s="120">
        <v>30080</v>
      </c>
      <c r="G11" s="119">
        <f t="shared" ref="G11:G36" si="0">SUM(B11:F11)</f>
        <v>1570811</v>
      </c>
    </row>
    <row r="12" spans="1:7" x14ac:dyDescent="0.2">
      <c r="A12" s="40"/>
      <c r="B12" s="119"/>
      <c r="C12" s="119"/>
      <c r="D12" s="119"/>
      <c r="E12" s="119"/>
      <c r="F12" s="120"/>
      <c r="G12" s="119"/>
    </row>
    <row r="13" spans="1:7" x14ac:dyDescent="0.2">
      <c r="A13" s="40" t="s">
        <v>48</v>
      </c>
      <c r="B13" s="119">
        <v>-515321</v>
      </c>
      <c r="C13" s="119">
        <v>-1390323</v>
      </c>
      <c r="D13" s="119">
        <v>486371</v>
      </c>
      <c r="E13" s="119">
        <v>-2520608</v>
      </c>
      <c r="F13" s="120">
        <v>2147473</v>
      </c>
      <c r="G13" s="119">
        <f t="shared" si="0"/>
        <v>-1792408</v>
      </c>
    </row>
    <row r="14" spans="1:7" x14ac:dyDescent="0.2">
      <c r="A14" s="24" t="s">
        <v>49</v>
      </c>
      <c r="B14" s="119">
        <v>-48045945</v>
      </c>
      <c r="C14" s="119">
        <v>-31676112</v>
      </c>
      <c r="D14" s="119">
        <v>-25839315</v>
      </c>
      <c r="E14" s="119">
        <v>-26041141</v>
      </c>
      <c r="F14" s="120">
        <v>-67054152</v>
      </c>
      <c r="G14" s="119">
        <f t="shared" si="0"/>
        <v>-198656665</v>
      </c>
    </row>
    <row r="15" spans="1:7" x14ac:dyDescent="0.2">
      <c r="A15" s="40" t="s">
        <v>50</v>
      </c>
      <c r="B15" s="119">
        <v>-5201861</v>
      </c>
      <c r="C15" s="119">
        <v>-1958669</v>
      </c>
      <c r="D15" s="119">
        <v>-4225121</v>
      </c>
      <c r="E15" s="119">
        <v>-1380538</v>
      </c>
      <c r="F15" s="120">
        <v>-2318952</v>
      </c>
      <c r="G15" s="119">
        <f t="shared" si="0"/>
        <v>-15085141</v>
      </c>
    </row>
    <row r="16" spans="1:7" x14ac:dyDescent="0.2">
      <c r="A16" s="40" t="s">
        <v>69</v>
      </c>
      <c r="B16" s="119">
        <v>-15939173</v>
      </c>
      <c r="C16" s="119">
        <v>-7668427</v>
      </c>
      <c r="D16" s="119">
        <v>-10767735</v>
      </c>
      <c r="E16" s="119">
        <v>-3857700</v>
      </c>
      <c r="F16" s="120">
        <v>-6104576</v>
      </c>
      <c r="G16" s="119">
        <f t="shared" si="0"/>
        <v>-44337611</v>
      </c>
    </row>
    <row r="17" spans="1:7" x14ac:dyDescent="0.2">
      <c r="A17" s="40" t="s">
        <v>52</v>
      </c>
      <c r="B17" s="119">
        <v>-786960</v>
      </c>
      <c r="C17" s="119">
        <v>-3151033</v>
      </c>
      <c r="D17" s="119">
        <v>-333359</v>
      </c>
      <c r="E17" s="119">
        <v>-156674</v>
      </c>
      <c r="F17" s="120">
        <v>-256440</v>
      </c>
      <c r="G17" s="119">
        <f t="shared" si="0"/>
        <v>-4684466</v>
      </c>
    </row>
    <row r="18" spans="1:7" ht="10.8" thickBot="1" x14ac:dyDescent="0.25">
      <c r="A18" s="40" t="s">
        <v>70</v>
      </c>
      <c r="B18" s="121">
        <v>-9279331</v>
      </c>
      <c r="C18" s="121">
        <v>-3782469</v>
      </c>
      <c r="D18" s="121">
        <v>-4947314</v>
      </c>
      <c r="E18" s="121">
        <v>-3461179</v>
      </c>
      <c r="F18" s="122">
        <v>-3368271</v>
      </c>
      <c r="G18" s="121">
        <f t="shared" si="0"/>
        <v>-24838564</v>
      </c>
    </row>
    <row r="19" spans="1:7" ht="10.8" thickBot="1" x14ac:dyDescent="0.25">
      <c r="A19" s="15" t="s">
        <v>53</v>
      </c>
      <c r="B19" s="123">
        <f>SUM(B20:B24)</f>
        <v>-948944</v>
      </c>
      <c r="C19" s="123">
        <f t="shared" ref="C19:F19" si="1">SUM(C20:C24)</f>
        <v>8734</v>
      </c>
      <c r="D19" s="123">
        <f t="shared" si="1"/>
        <v>693167</v>
      </c>
      <c r="E19" s="123">
        <f t="shared" si="1"/>
        <v>-158795</v>
      </c>
      <c r="F19" s="123">
        <f t="shared" si="1"/>
        <v>-208540</v>
      </c>
      <c r="G19" s="123">
        <f t="shared" si="0"/>
        <v>-614378</v>
      </c>
    </row>
    <row r="20" spans="1:7" ht="10.8" thickTop="1" x14ac:dyDescent="0.2">
      <c r="A20" s="114" t="s">
        <v>71</v>
      </c>
      <c r="B20" s="125">
        <v>-864335</v>
      </c>
      <c r="C20" s="125">
        <v>-36665</v>
      </c>
      <c r="D20" s="125">
        <v>-28199</v>
      </c>
      <c r="E20" s="125">
        <v>-141374</v>
      </c>
      <c r="F20" s="126">
        <v>-207063</v>
      </c>
      <c r="G20" s="125">
        <f t="shared" si="0"/>
        <v>-1277636</v>
      </c>
    </row>
    <row r="21" spans="1:7" x14ac:dyDescent="0.2">
      <c r="A21" s="114" t="s">
        <v>72</v>
      </c>
      <c r="B21" s="125">
        <v>4418</v>
      </c>
      <c r="C21" s="125">
        <v>3448</v>
      </c>
      <c r="D21" s="125">
        <v>-2160</v>
      </c>
      <c r="E21" s="125">
        <v>-17421</v>
      </c>
      <c r="F21" s="126">
        <v>-1477</v>
      </c>
      <c r="G21" s="125">
        <f t="shared" si="0"/>
        <v>-13192</v>
      </c>
    </row>
    <row r="22" spans="1:7" x14ac:dyDescent="0.2">
      <c r="A22" s="114" t="s">
        <v>164</v>
      </c>
      <c r="B22" s="125">
        <v>-7</v>
      </c>
      <c r="C22" s="125">
        <v>9459</v>
      </c>
      <c r="D22" s="125">
        <v>0</v>
      </c>
      <c r="E22" s="125">
        <v>0</v>
      </c>
      <c r="F22" s="125">
        <v>0</v>
      </c>
      <c r="G22" s="125">
        <f t="shared" si="0"/>
        <v>9452</v>
      </c>
    </row>
    <row r="23" spans="1:7" x14ac:dyDescent="0.2">
      <c r="A23" s="114" t="s">
        <v>160</v>
      </c>
      <c r="B23" s="125">
        <v>-91020</v>
      </c>
      <c r="C23" s="125">
        <v>0</v>
      </c>
      <c r="D23" s="125">
        <v>723526</v>
      </c>
      <c r="E23" s="125">
        <v>0</v>
      </c>
      <c r="F23" s="125">
        <v>0</v>
      </c>
      <c r="G23" s="125">
        <f t="shared" si="0"/>
        <v>632506</v>
      </c>
    </row>
    <row r="24" spans="1:7" x14ac:dyDescent="0.2">
      <c r="A24" s="114" t="s">
        <v>75</v>
      </c>
      <c r="B24" s="125">
        <v>2000</v>
      </c>
      <c r="C24" s="125">
        <v>32492</v>
      </c>
      <c r="D24" s="125">
        <v>0</v>
      </c>
      <c r="E24" s="125">
        <v>0</v>
      </c>
      <c r="F24" s="125">
        <v>0</v>
      </c>
      <c r="G24" s="125">
        <f t="shared" si="0"/>
        <v>34492</v>
      </c>
    </row>
    <row r="25" spans="1:7" ht="12" thickBot="1" x14ac:dyDescent="0.25">
      <c r="A25" s="15" t="s">
        <v>134</v>
      </c>
      <c r="B25" s="123">
        <v>11000473</v>
      </c>
      <c r="C25" s="123">
        <v>6040895</v>
      </c>
      <c r="D25" s="123">
        <v>13100124</v>
      </c>
      <c r="E25" s="123">
        <v>5267044</v>
      </c>
      <c r="F25" s="123">
        <v>5019480</v>
      </c>
      <c r="G25" s="123">
        <f>SUM(B25:F25)</f>
        <v>40428016</v>
      </c>
    </row>
    <row r="26" spans="1:7" ht="10.8" thickTop="1" x14ac:dyDescent="0.2">
      <c r="A26" s="15"/>
      <c r="B26" s="132"/>
      <c r="C26" s="132"/>
      <c r="D26" s="132"/>
      <c r="E26" s="132"/>
      <c r="F26" s="132"/>
      <c r="G26" s="132"/>
    </row>
    <row r="27" spans="1:7" x14ac:dyDescent="0.2">
      <c r="A27" s="40" t="s">
        <v>78</v>
      </c>
      <c r="B27" s="119">
        <v>0</v>
      </c>
      <c r="C27" s="119">
        <v>8137</v>
      </c>
      <c r="D27" s="119">
        <v>10632</v>
      </c>
      <c r="E27" s="119">
        <v>105729</v>
      </c>
      <c r="F27" s="120">
        <v>6</v>
      </c>
      <c r="G27" s="119">
        <f t="shared" si="0"/>
        <v>124504</v>
      </c>
    </row>
    <row r="28" spans="1:7" ht="10.8" thickBot="1" x14ac:dyDescent="0.25">
      <c r="A28" s="40" t="s">
        <v>79</v>
      </c>
      <c r="B28" s="121">
        <v>-2482036</v>
      </c>
      <c r="C28" s="121">
        <v>-2359287</v>
      </c>
      <c r="D28" s="121">
        <v>-2674143</v>
      </c>
      <c r="E28" s="121">
        <v>-1659990</v>
      </c>
      <c r="F28" s="122">
        <v>-2336677</v>
      </c>
      <c r="G28" s="121">
        <f t="shared" si="0"/>
        <v>-11512133</v>
      </c>
    </row>
    <row r="29" spans="1:7" x14ac:dyDescent="0.2">
      <c r="A29" s="40"/>
      <c r="B29" s="119"/>
      <c r="C29" s="119"/>
      <c r="D29" s="119"/>
      <c r="E29" s="119"/>
      <c r="F29" s="119"/>
      <c r="G29" s="119"/>
    </row>
    <row r="30" spans="1:7" ht="10.8" thickBot="1" x14ac:dyDescent="0.25">
      <c r="A30" s="15" t="s">
        <v>80</v>
      </c>
      <c r="B30" s="133">
        <v>2456659</v>
      </c>
      <c r="C30" s="133">
        <v>1697859</v>
      </c>
      <c r="D30" s="133">
        <v>6181133</v>
      </c>
      <c r="E30" s="133">
        <v>2173450</v>
      </c>
      <c r="F30" s="134">
        <v>155317</v>
      </c>
      <c r="G30" s="133">
        <f t="shared" si="0"/>
        <v>12664418</v>
      </c>
    </row>
    <row r="31" spans="1:7" ht="11.4" thickTop="1" thickBot="1" x14ac:dyDescent="0.25">
      <c r="A31" s="15"/>
      <c r="B31" s="123"/>
      <c r="C31" s="123"/>
      <c r="D31" s="123"/>
      <c r="E31" s="123"/>
      <c r="F31" s="124"/>
      <c r="G31" s="123"/>
    </row>
    <row r="32" spans="1:7" ht="11.4" thickTop="1" thickBot="1" x14ac:dyDescent="0.25">
      <c r="A32" s="15" t="s">
        <v>165</v>
      </c>
      <c r="B32" s="123">
        <v>175769744</v>
      </c>
      <c r="C32" s="123">
        <v>144096839</v>
      </c>
      <c r="D32" s="123">
        <v>175085181</v>
      </c>
      <c r="E32" s="123">
        <v>86858961</v>
      </c>
      <c r="F32" s="124">
        <v>154184743</v>
      </c>
      <c r="G32" s="123">
        <f t="shared" si="0"/>
        <v>735995468</v>
      </c>
    </row>
    <row r="33" spans="1:7" ht="11.4" thickTop="1" thickBot="1" x14ac:dyDescent="0.25">
      <c r="A33" s="15" t="s">
        <v>166</v>
      </c>
      <c r="B33" s="123">
        <v>92163709</v>
      </c>
      <c r="C33" s="123">
        <v>98031076</v>
      </c>
      <c r="D33" s="123">
        <v>94486802</v>
      </c>
      <c r="E33" s="123">
        <v>54914602</v>
      </c>
      <c r="F33" s="123">
        <v>97736279</v>
      </c>
      <c r="G33" s="123">
        <f t="shared" si="0"/>
        <v>437332468</v>
      </c>
    </row>
    <row r="34" spans="1:7" ht="10.8" thickTop="1" x14ac:dyDescent="0.2">
      <c r="A34" s="15"/>
      <c r="B34" s="132"/>
      <c r="C34" s="132"/>
      <c r="D34" s="132"/>
      <c r="E34" s="132"/>
      <c r="F34" s="127"/>
      <c r="G34" s="128"/>
    </row>
    <row r="35" spans="1:7" x14ac:dyDescent="0.2">
      <c r="A35" s="135" t="s">
        <v>81</v>
      </c>
      <c r="B35" s="119"/>
      <c r="C35" s="119"/>
      <c r="D35" s="119"/>
      <c r="E35" s="119"/>
      <c r="F35" s="131"/>
      <c r="G35" s="130"/>
    </row>
    <row r="36" spans="1:7" ht="10.8" thickBot="1" x14ac:dyDescent="0.25">
      <c r="A36" s="40" t="s">
        <v>82</v>
      </c>
      <c r="B36" s="121">
        <v>109312</v>
      </c>
      <c r="C36" s="121">
        <v>2512476</v>
      </c>
      <c r="D36" s="121">
        <v>104632</v>
      </c>
      <c r="E36" s="121">
        <v>3740</v>
      </c>
      <c r="F36" s="122">
        <v>1514390</v>
      </c>
      <c r="G36" s="121">
        <f t="shared" si="0"/>
        <v>4244550</v>
      </c>
    </row>
    <row r="38" spans="1:7" ht="10.8" thickBot="1" x14ac:dyDescent="0.25"/>
    <row r="39" spans="1:7" s="117" customFormat="1" ht="31.8" thickTop="1" thickBot="1" x14ac:dyDescent="0.25">
      <c r="A39" s="136" t="s">
        <v>167</v>
      </c>
      <c r="B39" s="115" t="s">
        <v>68</v>
      </c>
      <c r="C39" s="115" t="s">
        <v>67</v>
      </c>
      <c r="D39" s="115" t="s">
        <v>66</v>
      </c>
      <c r="E39" s="115" t="s">
        <v>65</v>
      </c>
      <c r="F39" s="115" t="s">
        <v>63</v>
      </c>
    </row>
    <row r="40" spans="1:7" ht="10.8" thickTop="1" x14ac:dyDescent="0.2">
      <c r="A40" s="15" t="s">
        <v>46</v>
      </c>
      <c r="C40" s="49"/>
      <c r="D40" s="49"/>
      <c r="E40" s="49"/>
      <c r="F40" s="49"/>
    </row>
    <row r="41" spans="1:7" x14ac:dyDescent="0.2">
      <c r="A41" s="40" t="s">
        <v>135</v>
      </c>
      <c r="B41" s="119">
        <v>71960431</v>
      </c>
      <c r="C41" s="119">
        <v>49553893</v>
      </c>
      <c r="D41" s="119">
        <v>29644141</v>
      </c>
      <c r="E41" s="119">
        <v>28600736</v>
      </c>
      <c r="F41" s="119">
        <f>SUM(B41:E41)</f>
        <v>179759201</v>
      </c>
    </row>
    <row r="42" spans="1:7" x14ac:dyDescent="0.2">
      <c r="A42" s="40" t="s">
        <v>141</v>
      </c>
      <c r="B42" s="119">
        <v>66228</v>
      </c>
      <c r="C42" s="119" t="s">
        <v>4</v>
      </c>
      <c r="D42" s="119" t="s">
        <v>4</v>
      </c>
      <c r="E42" s="119" t="s">
        <v>4</v>
      </c>
      <c r="F42" s="119">
        <f>SUM(B42:E42)</f>
        <v>66228</v>
      </c>
    </row>
    <row r="43" spans="1:7" x14ac:dyDescent="0.2">
      <c r="A43" s="40" t="s">
        <v>47</v>
      </c>
      <c r="B43" s="119">
        <v>289620</v>
      </c>
      <c r="C43" s="119">
        <v>320</v>
      </c>
      <c r="D43" s="119">
        <v>303312</v>
      </c>
      <c r="E43" s="119">
        <v>1369905</v>
      </c>
      <c r="F43" s="119">
        <f>SUM(B43:E43)</f>
        <v>1963157</v>
      </c>
    </row>
    <row r="44" spans="1:7" x14ac:dyDescent="0.2">
      <c r="A44" s="40"/>
      <c r="B44" s="119"/>
      <c r="C44" s="119"/>
      <c r="D44" s="119"/>
      <c r="E44" s="119"/>
      <c r="F44" s="119"/>
    </row>
    <row r="45" spans="1:7" x14ac:dyDescent="0.2">
      <c r="A45" s="40" t="s">
        <v>48</v>
      </c>
      <c r="B45" s="119">
        <v>-9391614</v>
      </c>
      <c r="C45" s="119">
        <v>-96197</v>
      </c>
      <c r="D45" s="119">
        <v>2740411</v>
      </c>
      <c r="E45" s="119">
        <v>-334727</v>
      </c>
      <c r="F45" s="119">
        <f t="shared" ref="F45:F51" si="2">SUM(B45:E45)</f>
        <v>-7082127</v>
      </c>
    </row>
    <row r="46" spans="1:7" x14ac:dyDescent="0.2">
      <c r="A46" s="24" t="s">
        <v>49</v>
      </c>
      <c r="B46" s="119">
        <v>-39602842</v>
      </c>
      <c r="C46" s="119">
        <v>-31018271</v>
      </c>
      <c r="D46" s="119">
        <v>-19223159</v>
      </c>
      <c r="E46" s="119">
        <v>-20132573</v>
      </c>
      <c r="F46" s="119">
        <f t="shared" si="2"/>
        <v>-109976845</v>
      </c>
    </row>
    <row r="47" spans="1:7" x14ac:dyDescent="0.2">
      <c r="A47" s="40" t="s">
        <v>50</v>
      </c>
      <c r="B47" s="119">
        <v>-3821868</v>
      </c>
      <c r="C47" s="119">
        <v>-1757456</v>
      </c>
      <c r="D47" s="119">
        <v>-3065642</v>
      </c>
      <c r="E47" s="119">
        <v>-1206928</v>
      </c>
      <c r="F47" s="119">
        <f t="shared" si="2"/>
        <v>-9851894</v>
      </c>
    </row>
    <row r="48" spans="1:7" x14ac:dyDescent="0.2">
      <c r="A48" s="40" t="s">
        <v>69</v>
      </c>
      <c r="B48" s="119">
        <v>-12573898</v>
      </c>
      <c r="C48" s="119">
        <v>-5532026</v>
      </c>
      <c r="D48" s="119">
        <v>-6419556</v>
      </c>
      <c r="E48" s="119">
        <v>-3095160</v>
      </c>
      <c r="F48" s="119">
        <f t="shared" si="2"/>
        <v>-27620640</v>
      </c>
    </row>
    <row r="49" spans="1:6" x14ac:dyDescent="0.2">
      <c r="A49" s="40" t="s">
        <v>52</v>
      </c>
      <c r="B49" s="119">
        <v>-529667</v>
      </c>
      <c r="C49" s="119">
        <v>-493696</v>
      </c>
      <c r="D49" s="119">
        <v>-220777</v>
      </c>
      <c r="E49" s="119">
        <v>-124046</v>
      </c>
      <c r="F49" s="119">
        <f t="shared" si="2"/>
        <v>-1368186</v>
      </c>
    </row>
    <row r="50" spans="1:6" ht="10.8" thickBot="1" x14ac:dyDescent="0.25">
      <c r="A50" s="40" t="s">
        <v>70</v>
      </c>
      <c r="B50" s="121">
        <v>-8186470</v>
      </c>
      <c r="C50" s="121">
        <v>-3652695</v>
      </c>
      <c r="D50" s="121">
        <v>-3964856</v>
      </c>
      <c r="E50" s="121">
        <v>-3842312</v>
      </c>
      <c r="F50" s="121">
        <f t="shared" si="2"/>
        <v>-19646333</v>
      </c>
    </row>
    <row r="51" spans="1:6" ht="10.8" thickBot="1" x14ac:dyDescent="0.25">
      <c r="A51" s="15" t="s">
        <v>53</v>
      </c>
      <c r="B51" s="123">
        <f>SUM(B52:B56)</f>
        <v>-1045906</v>
      </c>
      <c r="C51" s="123">
        <f t="shared" ref="C51:E51" si="3">SUM(C52:C56)</f>
        <v>-283514</v>
      </c>
      <c r="D51" s="123">
        <f t="shared" si="3"/>
        <v>-867377</v>
      </c>
      <c r="E51" s="123">
        <f t="shared" si="3"/>
        <v>-282118</v>
      </c>
      <c r="F51" s="123">
        <f t="shared" si="2"/>
        <v>-2478915</v>
      </c>
    </row>
    <row r="52" spans="1:6" ht="10.8" thickTop="1" x14ac:dyDescent="0.2">
      <c r="A52" s="116" t="s">
        <v>71</v>
      </c>
      <c r="B52" s="125">
        <v>-394303</v>
      </c>
      <c r="C52" s="125">
        <v>-233709</v>
      </c>
      <c r="D52" s="125">
        <v>-325912</v>
      </c>
      <c r="E52" s="125">
        <v>-354272</v>
      </c>
      <c r="F52" s="125">
        <f t="shared" ref="F52:F57" si="4">SUM(B52:E52)</f>
        <v>-1308196</v>
      </c>
    </row>
    <row r="53" spans="1:6" x14ac:dyDescent="0.2">
      <c r="A53" s="116" t="s">
        <v>132</v>
      </c>
      <c r="B53" s="125">
        <v>-479163</v>
      </c>
      <c r="C53" s="125" t="s">
        <v>4</v>
      </c>
      <c r="D53" s="125" t="s">
        <v>4</v>
      </c>
      <c r="E53" s="125">
        <v>72154</v>
      </c>
      <c r="F53" s="125">
        <f t="shared" si="4"/>
        <v>-407009</v>
      </c>
    </row>
    <row r="54" spans="1:6" x14ac:dyDescent="0.2">
      <c r="A54" s="116" t="s">
        <v>73</v>
      </c>
      <c r="B54" s="125">
        <v>-12000</v>
      </c>
      <c r="C54" s="125">
        <v>-73149</v>
      </c>
      <c r="D54" s="125" t="s">
        <v>4</v>
      </c>
      <c r="E54" s="125" t="s">
        <v>4</v>
      </c>
      <c r="F54" s="125">
        <f t="shared" si="4"/>
        <v>-85149</v>
      </c>
    </row>
    <row r="55" spans="1:6" x14ac:dyDescent="0.2">
      <c r="A55" s="116" t="s">
        <v>74</v>
      </c>
      <c r="B55" s="125">
        <v>-160440</v>
      </c>
      <c r="C55" s="125" t="s">
        <v>4</v>
      </c>
      <c r="D55" s="125">
        <v>-541465</v>
      </c>
      <c r="E55" s="125" t="s">
        <v>4</v>
      </c>
      <c r="F55" s="125">
        <f t="shared" si="4"/>
        <v>-701905</v>
      </c>
    </row>
    <row r="56" spans="1:6" x14ac:dyDescent="0.2">
      <c r="A56" s="116" t="s">
        <v>75</v>
      </c>
      <c r="B56" s="125" t="s">
        <v>4</v>
      </c>
      <c r="C56" s="125">
        <v>23344</v>
      </c>
      <c r="D56" s="125" t="s">
        <v>4</v>
      </c>
      <c r="E56" s="125" t="s">
        <v>4</v>
      </c>
      <c r="F56" s="125">
        <f t="shared" si="4"/>
        <v>23344</v>
      </c>
    </row>
    <row r="57" spans="1:6" ht="10.8" thickBot="1" x14ac:dyDescent="0.25">
      <c r="A57" s="40" t="s">
        <v>76</v>
      </c>
      <c r="B57" s="121">
        <v>-126525</v>
      </c>
      <c r="C57" s="121" t="s">
        <v>4</v>
      </c>
      <c r="D57" s="121" t="s">
        <v>4</v>
      </c>
      <c r="E57" s="121" t="s">
        <v>4</v>
      </c>
      <c r="F57" s="121">
        <f t="shared" si="4"/>
        <v>-126525</v>
      </c>
    </row>
    <row r="58" spans="1:6" ht="10.8" thickBot="1" x14ac:dyDescent="0.25">
      <c r="A58" s="15" t="s">
        <v>77</v>
      </c>
      <c r="B58" s="123">
        <f>SUM(B41:B46,B48:B49,B50,B54:B56)</f>
        <v>1859348</v>
      </c>
      <c r="C58" s="123">
        <f>SUM(C41:C46,C48:C49,C50,C54:C56)</f>
        <v>8711523</v>
      </c>
      <c r="D58" s="123">
        <f>SUM(D41:D46,D48:D49,D50,D54:D56)</f>
        <v>2318051</v>
      </c>
      <c r="E58" s="123">
        <f>SUM(E41:E46,E48:E49,E50,E54:E56)</f>
        <v>2441823</v>
      </c>
      <c r="F58" s="123">
        <f>SUM(F41:F46,F48:F49,F50,F54:F56)</f>
        <v>15330745</v>
      </c>
    </row>
    <row r="59" spans="1:6" ht="10.8" thickTop="1" x14ac:dyDescent="0.2">
      <c r="A59" s="15"/>
      <c r="B59" s="132"/>
      <c r="C59" s="132"/>
      <c r="D59" s="132"/>
      <c r="E59" s="132"/>
      <c r="F59" s="132"/>
    </row>
    <row r="60" spans="1:6" x14ac:dyDescent="0.2">
      <c r="A60" s="40" t="s">
        <v>78</v>
      </c>
      <c r="B60" s="119">
        <v>256</v>
      </c>
      <c r="C60" s="119">
        <v>50976</v>
      </c>
      <c r="D60" s="119">
        <v>59065</v>
      </c>
      <c r="E60" s="119">
        <v>323</v>
      </c>
      <c r="F60" s="119">
        <f>SUM(B60:E60)</f>
        <v>110620</v>
      </c>
    </row>
    <row r="61" spans="1:6" x14ac:dyDescent="0.2">
      <c r="A61" s="40" t="s">
        <v>79</v>
      </c>
      <c r="B61" s="119">
        <v>-2952664</v>
      </c>
      <c r="C61" s="119">
        <v>-1437076</v>
      </c>
      <c r="D61" s="119">
        <v>-2184850</v>
      </c>
      <c r="E61" s="119">
        <v>-1333904</v>
      </c>
      <c r="F61" s="119">
        <f>SUM(B61:E61)</f>
        <v>-7908494</v>
      </c>
    </row>
    <row r="62" spans="1:6" x14ac:dyDescent="0.2">
      <c r="A62" s="40"/>
      <c r="B62" s="119"/>
      <c r="C62" s="119"/>
      <c r="D62" s="119"/>
      <c r="E62" s="119"/>
      <c r="F62" s="119"/>
    </row>
    <row r="63" spans="1:6" ht="10.8" thickBot="1" x14ac:dyDescent="0.25">
      <c r="A63" s="15" t="s">
        <v>80</v>
      </c>
      <c r="B63" s="133">
        <v>-5914919</v>
      </c>
      <c r="C63" s="133">
        <v>5334258</v>
      </c>
      <c r="D63" s="133">
        <v>-3199288</v>
      </c>
      <c r="E63" s="133">
        <v>-380804</v>
      </c>
      <c r="F63" s="133">
        <f>SUM(B63:E63)</f>
        <v>-4160753</v>
      </c>
    </row>
    <row r="64" spans="1:6" ht="11.4" thickTop="1" thickBot="1" x14ac:dyDescent="0.25">
      <c r="A64" s="15"/>
      <c r="B64" s="123"/>
      <c r="C64" s="123"/>
      <c r="D64" s="123"/>
      <c r="E64" s="123"/>
      <c r="F64" s="123"/>
    </row>
    <row r="65" spans="1:7" ht="10.8" thickTop="1" x14ac:dyDescent="0.2"/>
    <row r="66" spans="1:7" x14ac:dyDescent="0.2">
      <c r="A66" s="15" t="s">
        <v>81</v>
      </c>
      <c r="B66" s="129"/>
      <c r="C66" s="129"/>
      <c r="D66" s="129"/>
      <c r="E66" s="129"/>
      <c r="F66" s="129"/>
    </row>
    <row r="67" spans="1:7" x14ac:dyDescent="0.2">
      <c r="A67" s="40" t="s">
        <v>133</v>
      </c>
      <c r="B67" s="137">
        <v>941194</v>
      </c>
      <c r="C67" s="137" t="s">
        <v>4</v>
      </c>
      <c r="D67" s="137" t="s">
        <v>4</v>
      </c>
      <c r="E67" s="137" t="s">
        <v>4</v>
      </c>
      <c r="F67" s="137">
        <f>SUM(B67:E67)</f>
        <v>941194</v>
      </c>
    </row>
    <row r="68" spans="1:7" ht="10.8" thickBot="1" x14ac:dyDescent="0.25">
      <c r="A68" s="40" t="s">
        <v>82</v>
      </c>
      <c r="B68" s="121">
        <v>1928421</v>
      </c>
      <c r="C68" s="121">
        <v>3374670</v>
      </c>
      <c r="D68" s="121">
        <v>1301456</v>
      </c>
      <c r="E68" s="121">
        <v>1515670</v>
      </c>
      <c r="F68" s="121">
        <f>SUM(B68:E68)</f>
        <v>8120217</v>
      </c>
    </row>
    <row r="69" spans="1:7" ht="10.8" thickBot="1" x14ac:dyDescent="0.25"/>
    <row r="70" spans="1:7" ht="31.8" thickTop="1" thickBot="1" x14ac:dyDescent="0.25">
      <c r="B70" s="118" t="s">
        <v>68</v>
      </c>
      <c r="C70" s="118" t="s">
        <v>67</v>
      </c>
      <c r="D70" s="118" t="s">
        <v>66</v>
      </c>
      <c r="E70" s="118" t="s">
        <v>65</v>
      </c>
      <c r="F70" s="118" t="s">
        <v>64</v>
      </c>
      <c r="G70" s="118" t="s">
        <v>131</v>
      </c>
    </row>
    <row r="72" spans="1:7" s="156" customFormat="1" ht="10.8" thickBot="1" x14ac:dyDescent="0.25">
      <c r="A72" s="151" t="s">
        <v>187</v>
      </c>
      <c r="B72" s="155">
        <v>168960347</v>
      </c>
      <c r="C72" s="155">
        <v>129176056</v>
      </c>
      <c r="D72" s="155">
        <v>113505645</v>
      </c>
      <c r="E72" s="155">
        <v>82603158</v>
      </c>
      <c r="F72" s="155">
        <v>130375345</v>
      </c>
      <c r="G72" s="155">
        <f>SUM(B72:F72)</f>
        <v>624620551</v>
      </c>
    </row>
    <row r="73" spans="1:7" s="156" customFormat="1" ht="11.4" thickTop="1" thickBot="1" x14ac:dyDescent="0.25">
      <c r="A73" s="151" t="s">
        <v>188</v>
      </c>
      <c r="B73" s="155">
        <v>83348483</v>
      </c>
      <c r="C73" s="155">
        <v>84539437</v>
      </c>
      <c r="D73" s="155">
        <v>77836883</v>
      </c>
      <c r="E73" s="155">
        <v>52763242</v>
      </c>
      <c r="F73" s="155">
        <v>73184179</v>
      </c>
      <c r="G73" s="155">
        <f>SUM(B73:F73)</f>
        <v>371672224</v>
      </c>
    </row>
    <row r="74" spans="1:7" ht="10.8" thickTop="1" x14ac:dyDescent="0.2">
      <c r="A74" s="15"/>
      <c r="B74" s="132"/>
      <c r="C74" s="132"/>
      <c r="D74" s="132"/>
      <c r="E74" s="132"/>
      <c r="F74" s="132"/>
    </row>
  </sheetData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Index</vt:lpstr>
      <vt:lpstr>SOCI</vt:lpstr>
      <vt:lpstr>SOFP</vt:lpstr>
      <vt:lpstr>SOCE</vt:lpstr>
      <vt:lpstr>SOCF</vt:lpstr>
      <vt:lpstr>SEGMENT REPORTING</vt:lpstr>
      <vt:lpstr>SOFP!_Hlk64274243</vt:lpstr>
      <vt:lpstr>SOFP!_Hlk64274250</vt:lpstr>
      <vt:lpstr>SOFP!_Hlk64274258</vt:lpstr>
      <vt:lpstr>SOCF!OLE_LINK6</vt:lpstr>
      <vt:lpstr>SOCF!OLE_LINK7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2024-08-26T09:26:35Z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